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4355" windowHeight="12210"/>
  </bookViews>
  <sheets>
    <sheet name="2015 BUDGET" sheetId="1" r:id="rId1"/>
    <sheet name="GF DEBT" sheetId="2" r:id="rId2"/>
    <sheet name="ANTHEM" sheetId="3" r:id="rId3"/>
  </sheets>
  <definedNames>
    <definedName name="_xlnm.Print_Area" localSheetId="0">'2015 BUDGET'!$A$1:$J$397</definedName>
  </definedNames>
  <calcPr calcId="145621"/>
  <fileRecoveryPr repairLoad="1"/>
</workbook>
</file>

<file path=xl/calcChain.xml><?xml version="1.0" encoding="utf-8"?>
<calcChain xmlns="http://schemas.openxmlformats.org/spreadsheetml/2006/main">
  <c r="I111" i="1" l="1"/>
  <c r="J142" i="1"/>
  <c r="F136" i="1"/>
  <c r="F137" i="1"/>
  <c r="F138" i="1"/>
  <c r="F139" i="1"/>
  <c r="F140" i="1"/>
  <c r="N20" i="3"/>
  <c r="N19" i="3"/>
  <c r="N18" i="3"/>
  <c r="N17" i="3"/>
  <c r="J22" i="3"/>
  <c r="J19" i="3"/>
  <c r="J18" i="3"/>
  <c r="J17" i="3"/>
  <c r="K17" i="3"/>
  <c r="K18" i="3" s="1"/>
  <c r="L15" i="3"/>
  <c r="J15" i="3"/>
  <c r="K10" i="3"/>
  <c r="R14" i="3"/>
  <c r="Q14" i="3"/>
  <c r="O14" i="3"/>
  <c r="N14" i="3"/>
  <c r="M14" i="3"/>
  <c r="L14" i="3"/>
  <c r="K14" i="3"/>
  <c r="J14" i="3"/>
  <c r="J5" i="3"/>
  <c r="S3" i="3"/>
  <c r="M3" i="3"/>
  <c r="S2" i="3"/>
  <c r="P10" i="3"/>
  <c r="S10" i="3" s="1"/>
  <c r="P9" i="3"/>
  <c r="S9" i="3" s="1"/>
  <c r="P8" i="3"/>
  <c r="S8" i="3" s="1"/>
  <c r="P7" i="3"/>
  <c r="S7" i="3" s="1"/>
  <c r="P6" i="3"/>
  <c r="P5" i="3"/>
  <c r="S5" i="3" s="1"/>
  <c r="P4" i="3"/>
  <c r="S4" i="3" s="1"/>
  <c r="P3" i="3"/>
  <c r="P2" i="3"/>
  <c r="E13" i="3"/>
  <c r="D13" i="3"/>
  <c r="C9" i="3"/>
  <c r="C8" i="3"/>
  <c r="C7" i="3"/>
  <c r="D4" i="3"/>
  <c r="D3" i="3"/>
  <c r="D2" i="3"/>
  <c r="E3" i="3"/>
  <c r="E4" i="3"/>
  <c r="F4" i="3"/>
  <c r="F3" i="3"/>
  <c r="F2" i="3"/>
  <c r="E2" i="3"/>
  <c r="K12" i="1"/>
  <c r="I95" i="1"/>
  <c r="I44" i="1"/>
  <c r="F95" i="1"/>
  <c r="P14" i="3" l="1"/>
  <c r="S14" i="3" s="1"/>
  <c r="S6" i="3"/>
  <c r="I117" i="1" l="1"/>
  <c r="I93" i="1"/>
  <c r="I80" i="1"/>
  <c r="E74" i="1"/>
  <c r="I70" i="1"/>
  <c r="I51" i="1"/>
  <c r="I14" i="1"/>
  <c r="I48" i="1" s="1"/>
  <c r="G143" i="1"/>
  <c r="L14" i="2" l="1"/>
  <c r="K14" i="2"/>
  <c r="K5" i="2"/>
  <c r="J13" i="2"/>
  <c r="M13" i="2" s="1"/>
  <c r="M4" i="2"/>
  <c r="L4" i="2"/>
  <c r="I4" i="2"/>
  <c r="J4" i="2"/>
  <c r="J11" i="2"/>
  <c r="M11" i="2" s="1"/>
  <c r="L2" i="2"/>
  <c r="L5" i="2" s="1"/>
  <c r="I2" i="2"/>
  <c r="J2" i="2"/>
  <c r="M2" i="2" s="1"/>
  <c r="O5" i="2" l="1"/>
  <c r="O6" i="2" s="1"/>
  <c r="E117" i="1"/>
  <c r="F117" i="1" s="1"/>
  <c r="E116" i="1"/>
  <c r="F116" i="1" s="1"/>
  <c r="E114" i="1"/>
  <c r="F114" i="1" s="1"/>
  <c r="E113" i="1"/>
  <c r="F113" i="1" s="1"/>
  <c r="E104" i="1"/>
  <c r="E103" i="1"/>
  <c r="F103" i="1" s="1"/>
  <c r="E102" i="1"/>
  <c r="F102" i="1" s="1"/>
  <c r="E101" i="1"/>
  <c r="F101" i="1" s="1"/>
  <c r="E93" i="1"/>
  <c r="F93" i="1" s="1"/>
  <c r="E92" i="1"/>
  <c r="F92" i="1" s="1"/>
  <c r="E82" i="1"/>
  <c r="F82" i="1" s="1"/>
  <c r="E81" i="1"/>
  <c r="F81" i="1" s="1"/>
  <c r="E77" i="1"/>
  <c r="E78" i="1"/>
  <c r="F78" i="1" s="1"/>
  <c r="H141" i="1"/>
  <c r="G141" i="1"/>
  <c r="D141" i="1"/>
  <c r="C141" i="1"/>
  <c r="F135" i="1"/>
  <c r="F134" i="1"/>
  <c r="F133" i="1"/>
  <c r="F132" i="1"/>
  <c r="F131" i="1"/>
  <c r="F130" i="1"/>
  <c r="F129" i="1"/>
  <c r="F127" i="1"/>
  <c r="F126" i="1"/>
  <c r="F122" i="1"/>
  <c r="F121" i="1"/>
  <c r="F120" i="1"/>
  <c r="F119" i="1"/>
  <c r="F118" i="1"/>
  <c r="F115" i="1"/>
  <c r="F112" i="1"/>
  <c r="F111" i="1"/>
  <c r="F104" i="1"/>
  <c r="F100" i="1"/>
  <c r="F94" i="1"/>
  <c r="F91" i="1"/>
  <c r="F90" i="1"/>
  <c r="F89" i="1"/>
  <c r="F88" i="1"/>
  <c r="F87" i="1"/>
  <c r="F86" i="1"/>
  <c r="F85" i="1"/>
  <c r="F84" i="1"/>
  <c r="F83" i="1"/>
  <c r="F76" i="1"/>
  <c r="F75" i="1"/>
  <c r="F74" i="1"/>
  <c r="F73" i="1"/>
  <c r="F72" i="1"/>
  <c r="F71" i="1"/>
  <c r="F68" i="1"/>
  <c r="F67" i="1"/>
  <c r="F66" i="1"/>
  <c r="F65" i="1"/>
  <c r="F61" i="1"/>
  <c r="F60" i="1"/>
  <c r="F59" i="1"/>
  <c r="F56" i="1"/>
  <c r="F54" i="1"/>
  <c r="F53" i="1"/>
  <c r="H48" i="1"/>
  <c r="G48" i="1"/>
  <c r="D48" i="1"/>
  <c r="C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4" i="1"/>
  <c r="F13" i="1"/>
  <c r="F12" i="1"/>
  <c r="F11" i="1"/>
  <c r="F10" i="1"/>
  <c r="F8" i="1"/>
  <c r="F7" i="1"/>
  <c r="F6" i="1"/>
  <c r="F5" i="1"/>
  <c r="F4" i="1"/>
  <c r="E125" i="1"/>
  <c r="I125" i="1" s="1"/>
  <c r="E124" i="1"/>
  <c r="I124" i="1" s="1"/>
  <c r="E123" i="1"/>
  <c r="I123" i="1" s="1"/>
  <c r="E110" i="1"/>
  <c r="I110" i="1" s="1"/>
  <c r="E109" i="1"/>
  <c r="I109" i="1" s="1"/>
  <c r="E108" i="1"/>
  <c r="I108" i="1" s="1"/>
  <c r="E107" i="1"/>
  <c r="I107" i="1" s="1"/>
  <c r="E106" i="1"/>
  <c r="I106" i="1" s="1"/>
  <c r="E105" i="1"/>
  <c r="I105" i="1" s="1"/>
  <c r="E99" i="1"/>
  <c r="I99" i="1" s="1"/>
  <c r="E98" i="1"/>
  <c r="I98" i="1" s="1"/>
  <c r="E97" i="1"/>
  <c r="I97" i="1" s="1"/>
  <c r="E80" i="1"/>
  <c r="F80" i="1" s="1"/>
  <c r="E79" i="1"/>
  <c r="F79" i="1" s="1"/>
  <c r="E70" i="1"/>
  <c r="F70" i="1" s="1"/>
  <c r="E69" i="1"/>
  <c r="F69" i="1" s="1"/>
  <c r="E64" i="1"/>
  <c r="I64" i="1" s="1"/>
  <c r="E63" i="1"/>
  <c r="I63" i="1" s="1"/>
  <c r="E62" i="1"/>
  <c r="I62" i="1" s="1"/>
  <c r="E55" i="1"/>
  <c r="F55" i="1" s="1"/>
  <c r="E27" i="1"/>
  <c r="E58" i="1"/>
  <c r="F58" i="1" s="1"/>
  <c r="E57" i="1"/>
  <c r="F57" i="1" s="1"/>
  <c r="E52" i="1"/>
  <c r="F52" i="1" s="1"/>
  <c r="E51" i="1"/>
  <c r="F51" i="1" s="1"/>
  <c r="E50" i="1"/>
  <c r="F50" i="1" s="1"/>
  <c r="E46" i="1"/>
  <c r="F46" i="1" s="1"/>
  <c r="E33" i="1"/>
  <c r="F33" i="1" s="1"/>
  <c r="E18" i="1"/>
  <c r="F18" i="1" s="1"/>
  <c r="E15" i="1"/>
  <c r="F15" i="1" s="1"/>
  <c r="E9" i="1"/>
  <c r="F9" i="1" s="1"/>
  <c r="E3" i="1"/>
  <c r="F3" i="1" s="1"/>
  <c r="E2" i="1"/>
  <c r="F64" i="1" l="1"/>
  <c r="F62" i="1"/>
  <c r="F98" i="1"/>
  <c r="F123" i="1"/>
  <c r="F63" i="1"/>
  <c r="F99" i="1"/>
  <c r="F108" i="1"/>
  <c r="F124" i="1"/>
  <c r="F107" i="1"/>
  <c r="F105" i="1"/>
  <c r="F109" i="1"/>
  <c r="F125" i="1"/>
  <c r="F97" i="1"/>
  <c r="F106" i="1"/>
  <c r="F110" i="1"/>
  <c r="E48" i="1"/>
  <c r="F2" i="1"/>
  <c r="F48" i="1" s="1"/>
  <c r="E141" i="1"/>
  <c r="F77" i="1"/>
  <c r="F141" i="1" s="1"/>
  <c r="I141" i="1" l="1"/>
</calcChain>
</file>

<file path=xl/sharedStrings.xml><?xml version="1.0" encoding="utf-8"?>
<sst xmlns="http://schemas.openxmlformats.org/spreadsheetml/2006/main" count="472" uniqueCount="403">
  <si>
    <t>Account Number</t>
  </si>
  <si>
    <t>Account Description</t>
  </si>
  <si>
    <t>2013 Actual 12/31/2013</t>
  </si>
  <si>
    <t>2014 Actual 09/17/2014</t>
  </si>
  <si>
    <t>2014 Project Year-End</t>
  </si>
  <si>
    <t>2013 Budget</t>
  </si>
  <si>
    <t>2014 Budget</t>
  </si>
  <si>
    <t>2015 Proposed Budget</t>
  </si>
  <si>
    <t>100-00-41110-000-000</t>
  </si>
  <si>
    <t>GENERAL PROPERTY TAXES</t>
  </si>
  <si>
    <t>100-00-41115-000-000</t>
  </si>
  <si>
    <t>EXEMPT COMPUTER AID</t>
  </si>
  <si>
    <t>100-00-41140-000-000</t>
  </si>
  <si>
    <t>MOBILE HOME TAXES</t>
  </si>
  <si>
    <t>100-00-41200-000-000</t>
  </si>
  <si>
    <t>ROOM TAX</t>
  </si>
  <si>
    <t>100-00-41310-000-000</t>
  </si>
  <si>
    <t>UTILITY PAYMENT LIEU OF TAXES</t>
  </si>
  <si>
    <t>100-00-41312-000-000</t>
  </si>
  <si>
    <t>PILOT - IMPACT SEVEN</t>
  </si>
  <si>
    <t>100-00-41320-000-000</t>
  </si>
  <si>
    <t>HOUS AUTH PAYMENT LIEU TAXES</t>
  </si>
  <si>
    <t>100-00-41330-000-000</t>
  </si>
  <si>
    <t>FRANCHISE FEES - CABLE</t>
  </si>
  <si>
    <t>100-00-41800-000-000</t>
  </si>
  <si>
    <t>INTEREST ON TAXES</t>
  </si>
  <si>
    <t>100-00-42102-000-000</t>
  </si>
  <si>
    <t>SPECIAL ASSESSMENT CURB/GUTTER</t>
  </si>
  <si>
    <t>100-00-43310-000-000</t>
  </si>
  <si>
    <t>STATE SHARED REVENUE</t>
  </si>
  <si>
    <t>100-00-43420-000-000</t>
  </si>
  <si>
    <t>2% FIRE INSURANCE TAX</t>
  </si>
  <si>
    <t>100-00-43531-000-000</t>
  </si>
  <si>
    <t>TRANSPORTATION AIDS</t>
  </si>
  <si>
    <t>100-00-43590-000-000</t>
  </si>
  <si>
    <t>STATE RECYCLING RECEIPTS</t>
  </si>
  <si>
    <t>100-00-43610-000-000</t>
  </si>
  <si>
    <t>PYMT MUNICIPAL SERVICES</t>
  </si>
  <si>
    <t>100-00-43690-000-000</t>
  </si>
  <si>
    <t>OTHER STATE PAYMENTS</t>
  </si>
  <si>
    <t>100-00-44100-000-000</t>
  </si>
  <si>
    <t>BUSINESS &amp; OCCUPATIONAL LICEN</t>
  </si>
  <si>
    <t>100-00-44200-000-000</t>
  </si>
  <si>
    <t>NONBUSINESS LICENSES</t>
  </si>
  <si>
    <t>100-00-44300-000-000</t>
  </si>
  <si>
    <t>BUILDING PERMITS</t>
  </si>
  <si>
    <t>100-00-45100-000-000</t>
  </si>
  <si>
    <t>LAW &amp; ORDINANCE VIOLATIONS</t>
  </si>
  <si>
    <t>100-00-45102-000-000</t>
  </si>
  <si>
    <t>PARKING VIOLATIONS</t>
  </si>
  <si>
    <t>100-00-46100-000-000</t>
  </si>
  <si>
    <t>PUB CHGES FOR SERVICES GEN GOV</t>
  </si>
  <si>
    <t>100-00-46310-000-000</t>
  </si>
  <si>
    <t>STREET MAINTENANCE &amp; CONSTRUCT</t>
  </si>
  <si>
    <t>100-00-46430-000-000</t>
  </si>
  <si>
    <t>SOLID WASTE DISPOSAL</t>
  </si>
  <si>
    <t>100-00-46433-000-000</t>
  </si>
  <si>
    <t>GARBAGE COLLECTION REVENUE</t>
  </si>
  <si>
    <t>100-00-46440-000-000</t>
  </si>
  <si>
    <t>MOWING</t>
  </si>
  <si>
    <t>100-00-46900-000-000</t>
  </si>
  <si>
    <t>OTHER PUB CHGES FOR SERVICES</t>
  </si>
  <si>
    <t>100-00-47331-000-000</t>
  </si>
  <si>
    <t>INTERGOV'T CHGES HWY</t>
  </si>
  <si>
    <t>100-00-48111-000-000</t>
  </si>
  <si>
    <t>INTEREST INCOME</t>
  </si>
  <si>
    <t>100-00-48130-000-000</t>
  </si>
  <si>
    <t>INTEREST ON SPEC ASSESSMENTS</t>
  </si>
  <si>
    <t>100-00-48150-000-000</t>
  </si>
  <si>
    <t>MUNICIPAL BLDG INTEREST</t>
  </si>
  <si>
    <t>100-00-48201-000-000</t>
  </si>
  <si>
    <t>RENT OF CITY BUILDINGS</t>
  </si>
  <si>
    <t>100-00-48203-000-000</t>
  </si>
  <si>
    <t>POLICE DEPT REV - MAINTENANCE</t>
  </si>
  <si>
    <t>100-00-48205-000-000</t>
  </si>
  <si>
    <t>LEASE INCOME - CELLCOM</t>
  </si>
  <si>
    <t>100-00-48206-000-000</t>
  </si>
  <si>
    <t>DB COMMUNICATIONS - LEASE</t>
  </si>
  <si>
    <t>100-00-48225-000-000</t>
  </si>
  <si>
    <t>RENT OF CITY EQUIPMENT</t>
  </si>
  <si>
    <t>100-00-48250-000-000</t>
  </si>
  <si>
    <t>ADMIN  LIBRARY</t>
  </si>
  <si>
    <t>100-00-48306-000-000</t>
  </si>
  <si>
    <t>SALE/RENT OF CITY PROPERTY</t>
  </si>
  <si>
    <t>100-00-48500-000-000</t>
  </si>
  <si>
    <t>DONATIONS</t>
  </si>
  <si>
    <t>100-00-48500-000-003</t>
  </si>
  <si>
    <t>MUNICIPAL BUILDING</t>
  </si>
  <si>
    <t>100-00-48500-000-006</t>
  </si>
  <si>
    <t>CEMETARY - SERVICE FEE</t>
  </si>
  <si>
    <t>100-00-48900-000-000</t>
  </si>
  <si>
    <t>BLDG DONATIONS APPLIED</t>
  </si>
  <si>
    <t>100-00-48900-000-100</t>
  </si>
  <si>
    <t>PY ROLL OVERS</t>
  </si>
  <si>
    <t>100-00-48900-000-110</t>
  </si>
  <si>
    <t>15  YR REPMT FROM WTR UTILITY</t>
  </si>
  <si>
    <t>100-00-48901-000-000</t>
  </si>
  <si>
    <t>OTHER MISCELLANEOUS REVENUE</t>
  </si>
  <si>
    <t>100-00-48902-000-000</t>
  </si>
  <si>
    <t>PROCEEDS FROM LONG-TERM DEBT</t>
  </si>
  <si>
    <t>100-00-51100-011-000</t>
  </si>
  <si>
    <t>CITY COUNCIL</t>
  </si>
  <si>
    <t>100-00-51100-011-100</t>
  </si>
  <si>
    <t>CITY COUNCIL - FICA/MED</t>
  </si>
  <si>
    <t>100-00-51100-012-000</t>
  </si>
  <si>
    <t>100-00-51100-013-000</t>
  </si>
  <si>
    <t>100-00-51100-015-000</t>
  </si>
  <si>
    <t>100-00-51200-011-000</t>
  </si>
  <si>
    <t>JUDICIAL</t>
  </si>
  <si>
    <t>100-00-51200-011-006</t>
  </si>
  <si>
    <t>JUDICIAL - COURT CLERK WAGES</t>
  </si>
  <si>
    <t>100-00-51200-011-100</t>
  </si>
  <si>
    <t>JUDICIAL - FICA/MED</t>
  </si>
  <si>
    <t>100-00-51200-011-110</t>
  </si>
  <si>
    <t>JUDICIAL - RETIREMENT</t>
  </si>
  <si>
    <t>100-00-51200-013-000</t>
  </si>
  <si>
    <t>100-00-51300-000-000</t>
  </si>
  <si>
    <t>GENERAL ADMINISTRATION-LEGAL</t>
  </si>
  <si>
    <t>100-00-51350-000-000</t>
  </si>
  <si>
    <t>100-00-51400-011-000</t>
  </si>
  <si>
    <t>CITY CLERK</t>
  </si>
  <si>
    <t>100-00-51400-011-100</t>
  </si>
  <si>
    <t>CLERK - FICA/MED</t>
  </si>
  <si>
    <t>100-00-51400-011-110</t>
  </si>
  <si>
    <t>CLERK - RETIREMENT</t>
  </si>
  <si>
    <t>100-00-51401-001-000</t>
  </si>
  <si>
    <t>CITY CLERK-PRINTING</t>
  </si>
  <si>
    <t>100-00-51401-002-000</t>
  </si>
  <si>
    <t>CITY CLERK-SUPPLIES</t>
  </si>
  <si>
    <t>100-00-51401-003-000</t>
  </si>
  <si>
    <t>100-00-51401-005-000</t>
  </si>
  <si>
    <t>CITY CLERK-MEAL/MILE/SCHOOL</t>
  </si>
  <si>
    <t>100-00-51405-011-000</t>
  </si>
  <si>
    <t>MAYOR</t>
  </si>
  <si>
    <t>100-00-51405-011-100</t>
  </si>
  <si>
    <t>MAYOR WAGES - FICA/MED</t>
  </si>
  <si>
    <t>100-00-51405-012-000</t>
  </si>
  <si>
    <t>100-00-51410-011-000</t>
  </si>
  <si>
    <t>ELECTION</t>
  </si>
  <si>
    <t>100-00-51410-012-000</t>
  </si>
  <si>
    <t>100-00-51432-000-000</t>
  </si>
  <si>
    <t>100-00-51432-001-000</t>
  </si>
  <si>
    <t>100-00-51500-000-000</t>
  </si>
  <si>
    <t>100-00-51510-000-000</t>
  </si>
  <si>
    <t>100-00-51600-000-000</t>
  </si>
  <si>
    <t>100-00-51600-000-100</t>
  </si>
  <si>
    <t>CITY HALL-CLEANING WAGES</t>
  </si>
  <si>
    <t>100-00-51600-000-105</t>
  </si>
  <si>
    <t>CITY HALL-CLEANING - FICA/MED</t>
  </si>
  <si>
    <t>100-00-51610-000-000</t>
  </si>
  <si>
    <t>100-00-51620-000-000</t>
  </si>
  <si>
    <t>100-00-51910-000-000</t>
  </si>
  <si>
    <t>ILLEGAL TAXES</t>
  </si>
  <si>
    <t>100-00-51910-730-000</t>
  </si>
  <si>
    <t>100-00-51938-000-000</t>
  </si>
  <si>
    <t>100-00-52100-011-000</t>
  </si>
  <si>
    <t>SCHOOL CROSSING GUARD</t>
  </si>
  <si>
    <t>100-00-52100-011-100</t>
  </si>
  <si>
    <t>SCHOOL CROSSING GUARD FICA/MED</t>
  </si>
  <si>
    <t>100-00-52100-013-000</t>
  </si>
  <si>
    <t>LAW ENFORCEMENT</t>
  </si>
  <si>
    <t>100-00-52200-013-000</t>
  </si>
  <si>
    <t>FIRE PROTECTION</t>
  </si>
  <si>
    <t>100-00-52200-014-000</t>
  </si>
  <si>
    <t>FIRE PROTECTION-CAP IMP</t>
  </si>
  <si>
    <t>100-00-52200-400-000</t>
  </si>
  <si>
    <t>100-00-52200-590-000</t>
  </si>
  <si>
    <t>100-00-52200-591-000</t>
  </si>
  <si>
    <t>FIRE/AMB AUDIT EXPENSE</t>
  </si>
  <si>
    <t>100-00-52300-013-000</t>
  </si>
  <si>
    <t>AMBULANCE</t>
  </si>
  <si>
    <t>100-00-53100-810-000</t>
  </si>
  <si>
    <t>100-00-53311-011-000</t>
  </si>
  <si>
    <t>PUBLIC WORKS-WAGES</t>
  </si>
  <si>
    <t>100-00-53311-011-100</t>
  </si>
  <si>
    <t>PUBLIC WORKS - FICA/MED</t>
  </si>
  <si>
    <t>100-00-53311-011-110</t>
  </si>
  <si>
    <t>PUBLIC WORKS - RETIREMENT</t>
  </si>
  <si>
    <t>100-00-53311-013-000</t>
  </si>
  <si>
    <t>100-00-53311-013-001</t>
  </si>
  <si>
    <t>PUBLIC WORKS - UTILITIES</t>
  </si>
  <si>
    <t>100-00-53311-013-005</t>
  </si>
  <si>
    <t>PUBLIC WORKS - FUEL</t>
  </si>
  <si>
    <t>100-00-53311-013-006</t>
  </si>
  <si>
    <t>PUBLIC WORKS - UNIFORMS CLOTHI</t>
  </si>
  <si>
    <t>100-00-53311-013-015</t>
  </si>
  <si>
    <t>PUBLIC WORKS - VEHICLE MNTCE</t>
  </si>
  <si>
    <t>100-00-53311-013-020</t>
  </si>
  <si>
    <t>PUBLIC WORKS - BRUSH WAGES</t>
  </si>
  <si>
    <t>100-00-53311-013-021</t>
  </si>
  <si>
    <t>PUBLIC WORKS - BRUSH FICA/MED</t>
  </si>
  <si>
    <t>100-00-53311-013-022</t>
  </si>
  <si>
    <t>PUBLIC WORKS - BRUSH RET</t>
  </si>
  <si>
    <t>100-00-53311-013-025</t>
  </si>
  <si>
    <t>PUBLIC WORKS - SNOW WAGES</t>
  </si>
  <si>
    <t>100-00-53311-013-026</t>
  </si>
  <si>
    <t>PUBLIC WORKS - SNOW FICA/MED</t>
  </si>
  <si>
    <t>100-00-53311-013-027</t>
  </si>
  <si>
    <t>PUBLIC WORKS - SNOW RET</t>
  </si>
  <si>
    <t>100-00-53311-014-000</t>
  </si>
  <si>
    <t>100-00-53311-015-000</t>
  </si>
  <si>
    <t>STREET MAINT &amp; SIDEWALK</t>
  </si>
  <si>
    <t>100-00-53420-000-000</t>
  </si>
  <si>
    <t>STREET LIGHTING-UTILITIES</t>
  </si>
  <si>
    <t>100-00-53631-013-000</t>
  </si>
  <si>
    <t>100-00-53631-014-000</t>
  </si>
  <si>
    <t>100-00-54910-011-000</t>
  </si>
  <si>
    <t>100-00-54910-011-100</t>
  </si>
  <si>
    <t>CEMETERY - FICA/MED</t>
  </si>
  <si>
    <t>100-00-54910-013-000</t>
  </si>
  <si>
    <t>CEMETERY-PLAN,MAINT,OPER</t>
  </si>
  <si>
    <t>100-00-54910-014-000</t>
  </si>
  <si>
    <t>CEMETERY-PERPETUAL CARE</t>
  </si>
  <si>
    <t>100-00-55110-013-000</t>
  </si>
  <si>
    <t>LIBRARY</t>
  </si>
  <si>
    <t>100-00-55150-013-000</t>
  </si>
  <si>
    <t>SHORTNER PARK</t>
  </si>
  <si>
    <t>100-00-55200-005-000</t>
  </si>
  <si>
    <t>BEAUTIFICATION</t>
  </si>
  <si>
    <t>100-00-55200-011-000</t>
  </si>
  <si>
    <t>100-00-55200-011-100</t>
  </si>
  <si>
    <t>PARK &amp; REC - FICA/MED</t>
  </si>
  <si>
    <t>100-00-55200-011-110</t>
  </si>
  <si>
    <t>PARK &amp; REC - RETIREMENT</t>
  </si>
  <si>
    <t>100-00-55200-012-000</t>
  </si>
  <si>
    <t>100-00-55200-013-000</t>
  </si>
  <si>
    <t>100-00-55200-014-000</t>
  </si>
  <si>
    <t>PARKS AND RECREATION-CAP IMP</t>
  </si>
  <si>
    <t>100-00-55200-016-000</t>
  </si>
  <si>
    <t>CLARK CO ECO DEV MBRSHP</t>
  </si>
  <si>
    <t>100-00-55290-000-000</t>
  </si>
  <si>
    <t>CITY ADVERTISING/PROMOTION</t>
  </si>
  <si>
    <t>100-00-55400-012-000</t>
  </si>
  <si>
    <t>FIREWORKS</t>
  </si>
  <si>
    <t>100-00-56700-000-000</t>
  </si>
  <si>
    <t>ROOM TAX EXPENSE</t>
  </si>
  <si>
    <t>100-00-56705-000-000</t>
  </si>
  <si>
    <t>VENDING MACHINE EXPENSE</t>
  </si>
  <si>
    <t>100-00-57150-000-000</t>
  </si>
  <si>
    <t>100-00-57152-000-000</t>
  </si>
  <si>
    <t>INDUSTRIAL PARK EXPANSION</t>
  </si>
  <si>
    <t>100-00-58100-000-000</t>
  </si>
  <si>
    <t>PRINCIPAL - LONG TERM DEBT</t>
  </si>
  <si>
    <t>100-00-58110-000-000</t>
  </si>
  <si>
    <t>PRINCIPAL - PUBLIC SAFETY</t>
  </si>
  <si>
    <t>100-00-58290-000-000</t>
  </si>
  <si>
    <t>INTEREST - LONG TERM DEBT</t>
  </si>
  <si>
    <t>100-00-58300-000-000</t>
  </si>
  <si>
    <t>CONTINGENCY</t>
  </si>
  <si>
    <t>100-00-58390-000-000</t>
  </si>
  <si>
    <t>BOND ISSUE COST</t>
  </si>
  <si>
    <t>(under)/over</t>
  </si>
  <si>
    <t>GENERAL ADMINISTRATION-CODIFICATION</t>
  </si>
  <si>
    <t>CITY CLERK-COMPT SUP/EQUIP</t>
  </si>
  <si>
    <t>GENERAL ADMINISTRATION-HEALTH INS</t>
  </si>
  <si>
    <t>GENERAL ADMINISTRATION-DRUG TST</t>
  </si>
  <si>
    <t>GENERAL ADMINSTRATION-AUDITOR</t>
  </si>
  <si>
    <t>GENERAL ADMINISTRATION-ASSESSOR</t>
  </si>
  <si>
    <t>CITY-BLDG MAINT</t>
  </si>
  <si>
    <t>CITY HALL-ELECTRIC</t>
  </si>
  <si>
    <t>GENERAL ADMINISTRATION-TELEPHONE</t>
  </si>
  <si>
    <t>FIRE PROTECTION-PLAN/MAINT/OPER</t>
  </si>
  <si>
    <t>FIRE PROTECTION-2%</t>
  </si>
  <si>
    <t>MACHINE/EQUP/VEHICLES</t>
  </si>
  <si>
    <t>PUBLIC WORKS-PLAN/MAINT/OPER</t>
  </si>
  <si>
    <t>PUBLIC WORKS - CAP IMP</t>
  </si>
  <si>
    <t>REFUSE-PLAN/MAINT/OPERA</t>
  </si>
  <si>
    <t>LANDFILL-SUB TITLE D</t>
  </si>
  <si>
    <t>PARKS AND RECREATION - WAGES</t>
  </si>
  <si>
    <t>PARKS AND RECREATION-PLAN,MAINT</t>
  </si>
  <si>
    <t>PARKS AND RECREATION-SUPPLIES</t>
  </si>
  <si>
    <t>GO BONDS</t>
  </si>
  <si>
    <t>DATE ISSUED</t>
  </si>
  <si>
    <t>FINAL MATURITY</t>
  </si>
  <si>
    <t>INT RATE</t>
  </si>
  <si>
    <t>ORIGINAL INDEBTNESS</t>
  </si>
  <si>
    <t>BAL @ 12/2013</t>
  </si>
  <si>
    <t>2014 PRINC</t>
  </si>
  <si>
    <t>2014 INT</t>
  </si>
  <si>
    <t>BAL @ 12/2014</t>
  </si>
  <si>
    <t>2015 PRINC</t>
  </si>
  <si>
    <t>2015 INT</t>
  </si>
  <si>
    <t>BAL @ 12/2015</t>
  </si>
  <si>
    <t>DUE DATE</t>
  </si>
  <si>
    <t>GO PROMISSORY NOTE</t>
  </si>
  <si>
    <t>MAY 1/NOV 1</t>
  </si>
  <si>
    <t>STATE TRUST LOAN</t>
  </si>
  <si>
    <t>2-3.1%</t>
  </si>
  <si>
    <t>2.35-3.95%</t>
  </si>
  <si>
    <t>this is based on annual personal property reporsts that are submitted to our assessor; State $</t>
  </si>
  <si>
    <t>City has 3 courts; we calculate personal property on each mobile home; get paid monthly from courts</t>
  </si>
  <si>
    <t>not budgeted entity</t>
  </si>
  <si>
    <t>this is calculated annually by auditor; revenue from water to Gen Fund; on water assets</t>
  </si>
  <si>
    <t>calculated annually based on city tax mil rate X 400,000 of value</t>
  </si>
  <si>
    <t>calculated soley by the Nursing home; we receive in November</t>
  </si>
  <si>
    <t>3% of sales of chater communications</t>
  </si>
  <si>
    <t>n/a</t>
  </si>
  <si>
    <t>per letter from state</t>
  </si>
  <si>
    <t>this is an in and out; you will see in expense also; we receive check &amp; pay out to FD</t>
  </si>
  <si>
    <t>annual grant; unknown actual at this time</t>
  </si>
  <si>
    <t>amount calculated by state for shared services (fire/ems/police/garbage)</t>
  </si>
  <si>
    <t>Arrowhead Transmission line pmt</t>
  </si>
  <si>
    <t>liquor licenses/operator licenses</t>
  </si>
  <si>
    <t>dog licenses</t>
  </si>
  <si>
    <t>based upon construction/building &amp; excavation permits</t>
  </si>
  <si>
    <t>municipal court</t>
  </si>
  <si>
    <t>based upon parking tickets issued by police</t>
  </si>
  <si>
    <t>misc charges to public; example - copies/special assmt requests/faxing</t>
  </si>
  <si>
    <t xml:space="preserve">n/a - very rarely we </t>
  </si>
  <si>
    <t>this is collected monthly &amp; offset against the payment to Advanced Disposal</t>
  </si>
  <si>
    <t>railroad/foreclosures/untidy property</t>
  </si>
  <si>
    <t>public rec requests/landfill dumping/scrap metal</t>
  </si>
  <si>
    <t>int on gen fund cash in bank</t>
  </si>
  <si>
    <t>annual lease</t>
  </si>
  <si>
    <t>rent for space at ch &amp; tower</t>
  </si>
  <si>
    <t>rent of pw equipment</t>
  </si>
  <si>
    <t>pmt from library for bookkeeping/cleaning/maint/etc</t>
  </si>
  <si>
    <t>per cemetary board</t>
  </si>
  <si>
    <t>public works roll over from Mach/Equipment acct</t>
  </si>
  <si>
    <t>water to gen fund reimbursment (year 2 of 15)</t>
  </si>
  <si>
    <t>cem perpetual care/pat div/copies/landfill materialplan fees)</t>
  </si>
  <si>
    <t>based upon 2013 year</t>
  </si>
  <si>
    <t>same as last year</t>
  </si>
  <si>
    <t>LEAGUE DUES ($700.41 +CHAMBER $100)</t>
  </si>
  <si>
    <t>FOR MILEAGE/SCHOOLING/ETC FOR MAYOR &amp; COUNCIL</t>
  </si>
  <si>
    <t>OFFICE SUPPLIES/COPIER LEASE/MEMBERSHIP DUES</t>
  </si>
  <si>
    <t>TAX PROGRAM $350/MUNI ACCT ANNUAL SUPPORT $1,750/SOFTWARE/REPAIR</t>
  </si>
  <si>
    <t>ANTICIPATING 4 ELECTIONS</t>
  </si>
  <si>
    <t>SAME AS LAST YR</t>
  </si>
  <si>
    <t>HANGING BASKETS/WHISKEY BARRELS/FALL FLOWERS</t>
  </si>
  <si>
    <t>GO REFUNDING BOND - 2012 A</t>
  </si>
  <si>
    <t>MARCH 1/SEPT 1</t>
  </si>
  <si>
    <t>TIF NOTE</t>
  </si>
  <si>
    <t>per levy imit - THIS IS A ZERO % INCREASE (only increase is due to value growth)  INCREASE $3,135</t>
  </si>
  <si>
    <t xml:space="preserve"> </t>
  </si>
  <si>
    <t>2 donations received in 2014</t>
  </si>
  <si>
    <t>*in 2017-2018-2019 we are hopeful to take the full $119,700 from the TIF loan pmt and apply it towards the equipment purchase</t>
  </si>
  <si>
    <t>1/2 COST OF PROJECTED BENEFIT PAYOUT FOR RETIREMENT</t>
  </si>
  <si>
    <t>SAME AS LAST YEAR</t>
  </si>
  <si>
    <t>BASED ON ACTUAL 2014</t>
  </si>
  <si>
    <t>INCREASED (OFFSET OUT OF PW-CAP IMP) PER CRAIG</t>
  </si>
  <si>
    <t>PER CRAIG - ADD'L PLACED IN EQUIP REPLACEMENT ACCT</t>
  </si>
  <si>
    <t>BASED ON INFO FROM DNR/S.E.H</t>
  </si>
  <si>
    <t>CEMETERY - WAGES</t>
  </si>
  <si>
    <t>2% DECREASE</t>
  </si>
  <si>
    <t>ROLLED OVER 10,000 FROM 2014 TO 2015</t>
  </si>
  <si>
    <t>SAME AS LAST YEAR - REQUEST IS $1.25/RESIDENT x 2,310 RESIDENTS = $2,887.50</t>
  </si>
  <si>
    <t>PER AMORT SCHEDULE</t>
  </si>
  <si>
    <t>unknown at this time; HOPEFUL FOR 3% INCREASE</t>
  </si>
  <si>
    <t>(loss of old ch rental)/rent of city hall/parks **BASED ON INCREASING RA PARK DUE TO ADDITION</t>
  </si>
  <si>
    <t>farm land rent - no longer rent from old city hall **INCREASED RENT PRICE</t>
  </si>
  <si>
    <t>GRUNSETH, ERICA</t>
  </si>
  <si>
    <t>JANNENE, NATALYN</t>
  </si>
  <si>
    <t>SCHREIBER, FRANK</t>
  </si>
  <si>
    <t>PAYCHECK DEDUCTION</t>
  </si>
  <si>
    <t>MONTHLY AMOUNT</t>
  </si>
  <si>
    <t>JAN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</si>
  <si>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</si>
  <si>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</si>
  <si>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</si>
  <si>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</si>
  <si>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</si>
  <si>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</si>
  <si>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</si>
  <si>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</si>
  <si>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</si>
  <si>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</si>
  <si>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FEB </t>
  </si>
  <si>
    <t>PAID</t>
  </si>
  <si>
    <t>CK#</t>
  </si>
  <si>
    <t>(AL CREDIT)</t>
  </si>
  <si>
    <t>BY PHONE</t>
  </si>
  <si>
    <t>PD AS OF 9/17/14</t>
  </si>
  <si>
    <t>BAL TO BE PD OVER NEXT 5 PAY PERIODS</t>
  </si>
  <si>
    <t>AMT PER 5 PAYCHECK</t>
  </si>
  <si>
    <t>AMT PER 17 PAYCHECK</t>
  </si>
  <si>
    <t>GEN FUND</t>
  </si>
  <si>
    <t>ANT 5% INCREASE</t>
  </si>
  <si>
    <t>2015 BUDGET</t>
  </si>
  <si>
    <t>2 EMPLOYEES ON HI - ANTICIPATED 5% INCREASAE</t>
  </si>
  <si>
    <t>DRUG TESTING</t>
  </si>
  <si>
    <t>MAINTENANCE EYAR</t>
  </si>
  <si>
    <t>GENERAL ADMINISTRATION - INSURANCE</t>
  </si>
  <si>
    <t>BASED ON 2014 W/ A 10% INCREASE . . . . W/C HAS INCREASED SIGNIFIGANTLY</t>
  </si>
  <si>
    <t>NO BUDGET AVAIL AT THIS TIME</t>
  </si>
  <si>
    <t>OFF SET W/ REVENUE</t>
  </si>
  <si>
    <t>THIS # IS CALCULATED ANNUALY BY AUDITOR</t>
  </si>
  <si>
    <t>$125/MONTH TO CARLSON HIGHLAND</t>
  </si>
  <si>
    <t>PROMOTION MATERIAL</t>
  </si>
  <si>
    <t>TIF STLMT  (PAID IN FULL IN 2017) (PMT BEGAN IN 2008) AFTER PAIDD $119,000 AVAIL FOR PW CAP IMP</t>
  </si>
  <si>
    <t>WAGES (ACT '14EST=5,666  '13=6,400, '12=5,900, '11=4,650, -'10=8,050)</t>
  </si>
  <si>
    <t>NAT WILL BE ATTENDING 1ST YR OF UW-GB PROGRAM</t>
  </si>
  <si>
    <t>ANTICPATED SERVER/COMPUTER REPLACEMENT IN 2015</t>
  </si>
  <si>
    <t>UPDATED CODIFICATION PUBLICATION</t>
  </si>
  <si>
    <t>2014 YTD = 3,080.12 MUNI COURT)</t>
  </si>
  <si>
    <t>CITY COUNCIL - DUES</t>
  </si>
  <si>
    <t>CITY COUNCIL - SUPPLIES &amp; EQUIP</t>
  </si>
  <si>
    <t>CITY COUNCIL-MEAL MILE SCHOOL</t>
  </si>
  <si>
    <t>PER JUDGES REQUEST</t>
  </si>
  <si>
    <t>MAYOR EXP ACCT</t>
  </si>
  <si>
    <t>NEED TO INCREASE - ACT AVG IS ABOUT 45 HOURS PER 2 WEEKS @ $9.00/HR ((ADD $615 FOR A 50 CENT INCREASE)</t>
  </si>
  <si>
    <t>PER REQUEST</t>
  </si>
  <si>
    <t>BASED ON A 3% AVG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</si>
</sst>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18" fillId="0" borderId="10" xfId="0" applyFont="1" applyBorder="1"/>
    <xf numFmtId="0" fontId="0" fillId="0" borderId="10" xfId="0" applyBorder="1"/>
    <xf numFmtId="0" fontId="0" fillId="0" borderId="10" xfId="0" applyFont="1" applyBorder="1"/>
    <xf numFmtId="4" fontId="0" fillId="0" borderId="10" xfId="0" applyNumberFormat="1" applyFont="1" applyBorder="1"/>
    <xf numFmtId="43" fontId="0" fillId="33" borderId="10" xfId="1" applyFont="1" applyFill="1" applyBorder="1"/>
    <xf numFmtId="43" fontId="18" fillId="33" borderId="10" xfId="1" applyFont="1" applyFill="1" applyBorder="1"/>
    <xf numFmtId="4" fontId="19" fillId="0" borderId="11" xfId="0" applyNumberFormat="1" applyFont="1" applyBorder="1"/>
    <xf numFmtId="0" fontId="18" fillId="0" borderId="11" xfId="0" applyFont="1" applyBorder="1"/>
    <xf numFmtId="4" fontId="18" fillId="0" borderId="11" xfId="0" applyNumberFormat="1" applyFont="1" applyBorder="1"/>
    <xf numFmtId="43" fontId="18" fillId="36" borderId="10" xfId="1" applyFont="1" applyFill="1" applyBorder="1"/>
    <xf numFmtId="43" fontId="0" fillId="36" borderId="10" xfId="1" applyFont="1" applyFill="1" applyBorder="1"/>
    <xf numFmtId="4" fontId="18" fillId="36" borderId="11" xfId="0" applyNumberFormat="1" applyFont="1" applyFill="1" applyBorder="1"/>
    <xf numFmtId="14" fontId="0" fillId="0" borderId="0" xfId="0" applyNumberFormat="1"/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0" fontId="0" fillId="0" borderId="13" xfId="0" applyBorder="1"/>
    <xf numFmtId="164" fontId="0" fillId="0" borderId="13" xfId="0" applyNumberFormat="1" applyBorder="1"/>
    <xf numFmtId="43" fontId="0" fillId="0" borderId="13" xfId="1" applyFont="1" applyBorder="1"/>
    <xf numFmtId="43" fontId="0" fillId="36" borderId="13" xfId="1" applyFont="1" applyFill="1" applyBorder="1"/>
    <xf numFmtId="43" fontId="0" fillId="36" borderId="0" xfId="1" applyFont="1" applyFill="1"/>
    <xf numFmtId="0" fontId="0" fillId="36" borderId="0" xfId="0" applyFill="1"/>
    <xf numFmtId="43" fontId="0" fillId="37" borderId="13" xfId="1" applyFont="1" applyFill="1" applyBorder="1"/>
    <xf numFmtId="43" fontId="0" fillId="37" borderId="0" xfId="1" applyFont="1" applyFill="1"/>
    <xf numFmtId="0" fontId="0" fillId="37" borderId="0" xfId="0" applyFill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43" fontId="0" fillId="36" borderId="14" xfId="1" applyFont="1" applyFill="1" applyBorder="1"/>
    <xf numFmtId="43" fontId="0" fillId="36" borderId="14" xfId="0" applyNumberFormat="1" applyFill="1" applyBorder="1"/>
    <xf numFmtId="43" fontId="0" fillId="37" borderId="14" xfId="0" applyNumberFormat="1" applyFill="1" applyBorder="1"/>
    <xf numFmtId="43" fontId="0" fillId="0" borderId="0" xfId="1" applyFont="1" applyFill="1"/>
    <xf numFmtId="0" fontId="0" fillId="0" borderId="0" xfId="0" applyFill="1"/>
    <xf numFmtId="43" fontId="0" fillId="0" borderId="10" xfId="1" applyFont="1" applyBorder="1"/>
    <xf numFmtId="43" fontId="18" fillId="35" borderId="10" xfId="1" applyFont="1" applyFill="1" applyBorder="1"/>
    <xf numFmtId="43" fontId="0" fillId="35" borderId="10" xfId="1" applyFont="1" applyFill="1" applyBorder="1"/>
    <xf numFmtId="43" fontId="0" fillId="34" borderId="10" xfId="1" applyFont="1" applyFill="1" applyBorder="1"/>
    <xf numFmtId="0" fontId="20" fillId="0" borderId="10" xfId="0" applyFont="1" applyBorder="1"/>
    <xf numFmtId="0" fontId="20" fillId="0" borderId="12" xfId="0" applyFont="1" applyBorder="1"/>
    <xf numFmtId="43" fontId="0" fillId="35" borderId="15" xfId="1" applyFont="1" applyFill="1" applyBorder="1"/>
    <xf numFmtId="43" fontId="0" fillId="34" borderId="15" xfId="1" applyFont="1" applyFill="1" applyBorder="1"/>
    <xf numFmtId="4" fontId="18" fillId="0" borderId="16" xfId="0" applyNumberFormat="1" applyFont="1" applyBorder="1"/>
    <xf numFmtId="43" fontId="19" fillId="0" borderId="16" xfId="1" applyFont="1" applyBorder="1"/>
    <xf numFmtId="0" fontId="0" fillId="0" borderId="17" xfId="0" applyBorder="1"/>
    <xf numFmtId="0" fontId="18" fillId="0" borderId="18" xfId="0" applyFont="1" applyBorder="1"/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2" fillId="0" borderId="0" xfId="0" applyFont="1" applyBorder="1"/>
    <xf numFmtId="10" fontId="20" fillId="0" borderId="0" xfId="0" applyNumberFormat="1" applyFont="1" applyBorder="1" applyAlignment="1">
      <alignment horizontal="left"/>
    </xf>
    <xf numFmtId="10" fontId="20" fillId="0" borderId="0" xfId="0" quotePrefix="1" applyNumberFormat="1" applyFont="1" applyBorder="1" applyAlignment="1">
      <alignment horizontal="left"/>
    </xf>
    <xf numFmtId="9" fontId="20" fillId="0" borderId="0" xfId="0" applyNumberFormat="1" applyFont="1" applyBorder="1" applyAlignment="1">
      <alignment horizontal="left"/>
    </xf>
    <xf numFmtId="0" fontId="18" fillId="0" borderId="10" xfId="0" applyFont="1" applyBorder="1" applyAlignment="1">
      <alignment wrapText="1"/>
    </xf>
    <xf numFmtId="43" fontId="18" fillId="33" borderId="10" xfId="1" applyFont="1" applyFill="1" applyBorder="1" applyAlignment="1">
      <alignment wrapText="1"/>
    </xf>
    <xf numFmtId="43" fontId="18" fillId="36" borderId="10" xfId="1" applyFont="1" applyFill="1" applyBorder="1" applyAlignment="1">
      <alignment wrapText="1"/>
    </xf>
    <xf numFmtId="43" fontId="18" fillId="35" borderId="10" xfId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3" fontId="20" fillId="0" borderId="0" xfId="1" quotePrefix="1" applyFont="1" applyBorder="1" applyAlignment="1">
      <alignment horizontal="left"/>
    </xf>
    <xf numFmtId="4" fontId="0" fillId="34" borderId="10" xfId="0" applyNumberFormat="1" applyFont="1" applyFill="1" applyBorder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9" fontId="0" fillId="0" borderId="0" xfId="0" applyNumberFormat="1" applyAlignment="1">
      <alignment wrapText="1"/>
    </xf>
    <xf numFmtId="1" fontId="0" fillId="0" borderId="0" xfId="0" applyNumberFormat="1"/>
    <xf numFmtId="0" fontId="20" fillId="0" borderId="0" xfId="0" applyFont="1"/>
    <xf numFmtId="43" fontId="20" fillId="0" borderId="0" xfId="1" applyFont="1"/>
    <xf numFmtId="43" fontId="0" fillId="0" borderId="14" xfId="0" applyNumberFormat="1" applyBorder="1"/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19" xfId="43" applyFont="1" applyBorder="1"/>
    <xf numFmtId="44" fontId="0" fillId="0" borderId="20" xfId="43" applyFont="1" applyBorder="1"/>
    <xf numFmtId="0" fontId="20" fillId="0" borderId="0" xfId="0" applyFont="1" applyAlignment="1">
      <alignment horizontal="righ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tabSelected="1" topLeftCell="B1" zoomScale="160" zoomScaleNormal="160" workbookViewId="0">
      <pane xSplit="1" ySplit="1" topLeftCell="C17" activePane="bottomRight" state="frozen"/>
      <selection activeCell="B1" sqref="B1"/>
      <selection pane="topRight" activeCell="C1" sqref="C1"/>
      <selection pane="bottomLeft" activeCell="B2" sqref="B2"/>
      <selection pane="bottomRight" activeCell="E10" sqref="E10"/>
    </sheetView>
  </sheetViews>
  <sheetFormatPr defaultRowHeight="15" x14ac:dyDescent="0.25"/>
  <cols>
    <col min="1" max="1" width="23.28515625" style="2" hidden="1" customWidth="1"/>
    <col min="2" max="2" width="34.5703125" style="2" bestFit="1" customWidth="1"/>
    <col min="3" max="3" width="14" style="2" customWidth="1"/>
    <col min="4" max="4" width="17.140625" style="2" customWidth="1"/>
    <col min="5" max="5" width="20.28515625" style="5" bestFit="1" customWidth="1"/>
    <col min="6" max="6" width="16.140625" style="11" customWidth="1"/>
    <col min="7" max="7" width="16.140625" style="2" hidden="1" customWidth="1"/>
    <col min="8" max="8" width="15" style="2" customWidth="1"/>
    <col min="9" max="9" width="20.85546875" style="37" bestFit="1" customWidth="1"/>
    <col min="10" max="10" width="81.85546875" style="39" customWidth="1"/>
    <col min="11" max="16384" width="9.140625" style="2"/>
  </cols>
  <sheetData>
    <row r="1" spans="1:11" s="59" customFormat="1" ht="26.25" x14ac:dyDescent="0.25">
      <c r="A1" s="54" t="s">
        <v>0</v>
      </c>
      <c r="B1" s="54" t="s">
        <v>1</v>
      </c>
      <c r="C1" s="54" t="s">
        <v>2</v>
      </c>
      <c r="D1" s="54" t="s">
        <v>3</v>
      </c>
      <c r="E1" s="55" t="s">
        <v>4</v>
      </c>
      <c r="F1" s="56" t="s">
        <v>251</v>
      </c>
      <c r="G1" s="54" t="s">
        <v>5</v>
      </c>
      <c r="H1" s="54" t="s">
        <v>6</v>
      </c>
      <c r="I1" s="57" t="s">
        <v>7</v>
      </c>
      <c r="J1" s="58"/>
    </row>
    <row r="2" spans="1:11" x14ac:dyDescent="0.25">
      <c r="A2" s="3" t="s">
        <v>8</v>
      </c>
      <c r="B2" s="3" t="s">
        <v>9</v>
      </c>
      <c r="C2" s="4">
        <v>779147</v>
      </c>
      <c r="D2" s="4">
        <v>781686</v>
      </c>
      <c r="E2" s="5">
        <f>+D2</f>
        <v>781686</v>
      </c>
      <c r="F2" s="11">
        <f>+E2-H2</f>
        <v>0</v>
      </c>
      <c r="G2" s="4">
        <v>779147</v>
      </c>
      <c r="H2" s="4">
        <v>781686</v>
      </c>
      <c r="I2" s="37">
        <v>784821</v>
      </c>
      <c r="J2" s="28" t="s">
        <v>333</v>
      </c>
    </row>
    <row r="3" spans="1:11" x14ac:dyDescent="0.25">
      <c r="A3" s="3" t="s">
        <v>10</v>
      </c>
      <c r="B3" s="3" t="s">
        <v>11</v>
      </c>
      <c r="C3" s="4">
        <v>10278</v>
      </c>
      <c r="D3" s="3">
        <v>0</v>
      </c>
      <c r="E3" s="5">
        <f>2186+5587</f>
        <v>7773</v>
      </c>
      <c r="F3" s="11">
        <f t="shared" ref="F3:F47" si="0">+E3-H3</f>
        <v>-2527</v>
      </c>
      <c r="G3" s="4">
        <v>9841</v>
      </c>
      <c r="H3" s="4">
        <v>10300</v>
      </c>
      <c r="I3" s="41">
        <v>8000</v>
      </c>
      <c r="J3" s="47" t="s">
        <v>289</v>
      </c>
      <c r="K3" s="45"/>
    </row>
    <row r="4" spans="1:11" x14ac:dyDescent="0.25">
      <c r="A4" s="3" t="s">
        <v>12</v>
      </c>
      <c r="B4" s="3" t="s">
        <v>13</v>
      </c>
      <c r="C4" s="4">
        <v>30131.55</v>
      </c>
      <c r="D4" s="4">
        <v>15032.85</v>
      </c>
      <c r="E4" s="5">
        <v>19000</v>
      </c>
      <c r="F4" s="11">
        <f t="shared" si="0"/>
        <v>0</v>
      </c>
      <c r="G4" s="4">
        <v>19000</v>
      </c>
      <c r="H4" s="4">
        <v>19000</v>
      </c>
      <c r="I4" s="41">
        <v>16000</v>
      </c>
      <c r="J4" s="47" t="s">
        <v>290</v>
      </c>
      <c r="K4" s="45"/>
    </row>
    <row r="5" spans="1:11" x14ac:dyDescent="0.25">
      <c r="A5" s="3" t="s">
        <v>14</v>
      </c>
      <c r="B5" s="3" t="s">
        <v>15</v>
      </c>
      <c r="C5" s="4">
        <v>21336.17</v>
      </c>
      <c r="D5" s="4">
        <v>16078.77</v>
      </c>
      <c r="E5" s="5">
        <v>0</v>
      </c>
      <c r="F5" s="11">
        <f t="shared" si="0"/>
        <v>0</v>
      </c>
      <c r="G5" s="3">
        <v>0</v>
      </c>
      <c r="H5" s="3">
        <v>0</v>
      </c>
      <c r="I5" s="41">
        <v>0</v>
      </c>
      <c r="J5" s="48" t="s">
        <v>291</v>
      </c>
      <c r="K5" s="45"/>
    </row>
    <row r="6" spans="1:11" x14ac:dyDescent="0.25">
      <c r="A6" s="3" t="s">
        <v>16</v>
      </c>
      <c r="B6" s="3" t="s">
        <v>17</v>
      </c>
      <c r="C6" s="4">
        <v>136530</v>
      </c>
      <c r="D6" s="4">
        <v>136152</v>
      </c>
      <c r="E6" s="5">
        <v>136152</v>
      </c>
      <c r="F6" s="11">
        <f t="shared" si="0"/>
        <v>0</v>
      </c>
      <c r="G6" s="4">
        <v>124486</v>
      </c>
      <c r="H6" s="4">
        <v>136152</v>
      </c>
      <c r="I6" s="41">
        <v>136152</v>
      </c>
      <c r="J6" s="48" t="s">
        <v>292</v>
      </c>
      <c r="K6" s="45"/>
    </row>
    <row r="7" spans="1:11" x14ac:dyDescent="0.25">
      <c r="A7" s="3" t="s">
        <v>18</v>
      </c>
      <c r="B7" s="3" t="s">
        <v>19</v>
      </c>
      <c r="C7" s="4">
        <v>2859.62</v>
      </c>
      <c r="D7" s="3"/>
      <c r="E7" s="5">
        <v>2900</v>
      </c>
      <c r="F7" s="11">
        <f t="shared" si="0"/>
        <v>0</v>
      </c>
      <c r="G7" s="4">
        <v>2900</v>
      </c>
      <c r="H7" s="4">
        <v>2900</v>
      </c>
      <c r="I7" s="41">
        <v>2900</v>
      </c>
      <c r="J7" s="48" t="s">
        <v>293</v>
      </c>
      <c r="K7" s="45"/>
    </row>
    <row r="8" spans="1:11" x14ac:dyDescent="0.25">
      <c r="A8" s="3" t="s">
        <v>20</v>
      </c>
      <c r="B8" s="3" t="s">
        <v>21</v>
      </c>
      <c r="C8" s="4">
        <v>7344.9</v>
      </c>
      <c r="D8" s="3">
        <v>0</v>
      </c>
      <c r="E8" s="5">
        <v>8500</v>
      </c>
      <c r="F8" s="11">
        <f t="shared" si="0"/>
        <v>0</v>
      </c>
      <c r="G8" s="4">
        <v>8500</v>
      </c>
      <c r="H8" s="4">
        <v>8500</v>
      </c>
      <c r="I8" s="41">
        <v>8500</v>
      </c>
      <c r="J8" s="48" t="s">
        <v>294</v>
      </c>
      <c r="K8" s="45"/>
    </row>
    <row r="9" spans="1:11" x14ac:dyDescent="0.25">
      <c r="A9" s="3" t="s">
        <v>22</v>
      </c>
      <c r="B9" s="3" t="s">
        <v>23</v>
      </c>
      <c r="C9" s="4">
        <v>12341.29</v>
      </c>
      <c r="D9" s="4">
        <v>7457.23</v>
      </c>
      <c r="E9" s="5">
        <f>+(D9/3)*4</f>
        <v>9942.9733333333334</v>
      </c>
      <c r="F9" s="11">
        <f t="shared" si="0"/>
        <v>-57.026666666666642</v>
      </c>
      <c r="G9" s="4">
        <v>9800</v>
      </c>
      <c r="H9" s="4">
        <v>10000</v>
      </c>
      <c r="I9" s="41">
        <v>10000</v>
      </c>
      <c r="J9" s="48" t="s">
        <v>295</v>
      </c>
      <c r="K9" s="45"/>
    </row>
    <row r="10" spans="1:11" x14ac:dyDescent="0.25">
      <c r="A10" s="3" t="s">
        <v>24</v>
      </c>
      <c r="B10" s="3" t="s">
        <v>25</v>
      </c>
      <c r="C10" s="3">
        <v>45.48</v>
      </c>
      <c r="D10" s="3">
        <v>0</v>
      </c>
      <c r="E10" s="5">
        <v>0</v>
      </c>
      <c r="F10" s="11">
        <f t="shared" si="0"/>
        <v>0</v>
      </c>
      <c r="G10" s="3">
        <v>0</v>
      </c>
      <c r="H10" s="3">
        <v>0</v>
      </c>
      <c r="I10" s="41">
        <v>0</v>
      </c>
      <c r="J10" s="48" t="s">
        <v>296</v>
      </c>
      <c r="K10" s="45"/>
    </row>
    <row r="11" spans="1:11" x14ac:dyDescent="0.25">
      <c r="A11" s="3" t="s">
        <v>26</v>
      </c>
      <c r="B11" s="3" t="s">
        <v>27</v>
      </c>
      <c r="C11" s="3">
        <v>0</v>
      </c>
      <c r="D11" s="3">
        <v>0</v>
      </c>
      <c r="E11" s="5">
        <v>0</v>
      </c>
      <c r="F11" s="11">
        <f t="shared" si="0"/>
        <v>0</v>
      </c>
      <c r="G11" s="3">
        <v>0</v>
      </c>
      <c r="H11" s="3">
        <v>0</v>
      </c>
      <c r="I11" s="41">
        <v>0</v>
      </c>
      <c r="J11" s="48" t="s">
        <v>296</v>
      </c>
      <c r="K11" s="45"/>
    </row>
    <row r="12" spans="1:11" x14ac:dyDescent="0.25">
      <c r="A12" s="3" t="s">
        <v>28</v>
      </c>
      <c r="B12" s="3" t="s">
        <v>29</v>
      </c>
      <c r="C12" s="4">
        <v>471673.68</v>
      </c>
      <c r="D12" s="3">
        <v>0</v>
      </c>
      <c r="E12" s="5">
        <v>457345</v>
      </c>
      <c r="F12" s="11">
        <f t="shared" si="0"/>
        <v>0</v>
      </c>
      <c r="G12" s="4">
        <v>471210</v>
      </c>
      <c r="H12" s="4">
        <v>457345</v>
      </c>
      <c r="I12" s="41">
        <v>471468</v>
      </c>
      <c r="J12" s="48" t="s">
        <v>297</v>
      </c>
      <c r="K12" s="45">
        <f>471468-457345</f>
        <v>14123</v>
      </c>
    </row>
    <row r="13" spans="1:11" x14ac:dyDescent="0.25">
      <c r="A13" s="3" t="s">
        <v>30</v>
      </c>
      <c r="B13" s="3" t="s">
        <v>31</v>
      </c>
      <c r="C13" s="4">
        <v>4263.74</v>
      </c>
      <c r="D13" s="4">
        <v>4977.57</v>
      </c>
      <c r="E13" s="5">
        <v>4977.57</v>
      </c>
      <c r="F13" s="11">
        <f t="shared" si="0"/>
        <v>577.56999999999971</v>
      </c>
      <c r="G13" s="4">
        <v>4415</v>
      </c>
      <c r="H13" s="4">
        <v>4400</v>
      </c>
      <c r="I13" s="41">
        <v>5000</v>
      </c>
      <c r="J13" s="48" t="s">
        <v>298</v>
      </c>
      <c r="K13" s="45"/>
    </row>
    <row r="14" spans="1:11" x14ac:dyDescent="0.25">
      <c r="A14" s="3" t="s">
        <v>32</v>
      </c>
      <c r="B14" s="3" t="s">
        <v>33</v>
      </c>
      <c r="C14" s="4">
        <v>123641.43</v>
      </c>
      <c r="D14" s="4">
        <v>61839.18</v>
      </c>
      <c r="E14" s="5">
        <v>123705.08</v>
      </c>
      <c r="F14" s="11">
        <f t="shared" si="0"/>
        <v>0</v>
      </c>
      <c r="G14" s="4">
        <v>123713.74</v>
      </c>
      <c r="H14" s="4">
        <v>123705.08</v>
      </c>
      <c r="I14" s="41">
        <f>(123705*3%)+123705</f>
        <v>127416.15</v>
      </c>
      <c r="J14" s="48" t="s">
        <v>348</v>
      </c>
      <c r="K14" s="45"/>
    </row>
    <row r="15" spans="1:11" x14ac:dyDescent="0.25">
      <c r="A15" s="3" t="s">
        <v>34</v>
      </c>
      <c r="B15" s="3" t="s">
        <v>35</v>
      </c>
      <c r="C15" s="4">
        <v>7816.28</v>
      </c>
      <c r="D15" s="4">
        <v>7810.82</v>
      </c>
      <c r="E15" s="5">
        <f>+D15</f>
        <v>7810.82</v>
      </c>
      <c r="F15" s="11">
        <f t="shared" si="0"/>
        <v>10.819999999999709</v>
      </c>
      <c r="G15" s="4">
        <v>7800</v>
      </c>
      <c r="H15" s="4">
        <v>7800</v>
      </c>
      <c r="I15" s="41">
        <v>7800</v>
      </c>
      <c r="J15" s="48" t="s">
        <v>299</v>
      </c>
      <c r="K15" s="45"/>
    </row>
    <row r="16" spans="1:11" x14ac:dyDescent="0.25">
      <c r="A16" s="3" t="s">
        <v>36</v>
      </c>
      <c r="B16" s="3" t="s">
        <v>37</v>
      </c>
      <c r="C16" s="4">
        <v>2990.79</v>
      </c>
      <c r="D16" s="4">
        <v>3103.09</v>
      </c>
      <c r="E16" s="5">
        <v>3103.09</v>
      </c>
      <c r="F16" s="11">
        <f t="shared" si="0"/>
        <v>-0.90999999999985448</v>
      </c>
      <c r="G16" s="4">
        <v>2998</v>
      </c>
      <c r="H16" s="4">
        <v>3104</v>
      </c>
      <c r="I16" s="41">
        <v>2559.61</v>
      </c>
      <c r="J16" s="48" t="s">
        <v>300</v>
      </c>
      <c r="K16" s="45"/>
    </row>
    <row r="17" spans="1:11" x14ac:dyDescent="0.25">
      <c r="A17" s="3" t="s">
        <v>38</v>
      </c>
      <c r="B17" s="3" t="s">
        <v>39</v>
      </c>
      <c r="C17" s="4">
        <v>1675.7</v>
      </c>
      <c r="D17" s="4">
        <v>4523</v>
      </c>
      <c r="E17" s="5">
        <v>4523</v>
      </c>
      <c r="F17" s="11">
        <f t="shared" si="0"/>
        <v>0</v>
      </c>
      <c r="G17" s="4">
        <v>4523</v>
      </c>
      <c r="H17" s="4">
        <v>4523</v>
      </c>
      <c r="I17" s="41">
        <v>4523</v>
      </c>
      <c r="J17" s="48" t="s">
        <v>301</v>
      </c>
      <c r="K17" s="45"/>
    </row>
    <row r="18" spans="1:11" x14ac:dyDescent="0.25">
      <c r="A18" s="3" t="s">
        <v>40</v>
      </c>
      <c r="B18" s="3" t="s">
        <v>41</v>
      </c>
      <c r="C18" s="4">
        <v>7207.81</v>
      </c>
      <c r="D18" s="4">
        <v>5639.25</v>
      </c>
      <c r="E18" s="5">
        <f>+(D18/9)*10</f>
        <v>6265.8333333333339</v>
      </c>
      <c r="F18" s="11">
        <f t="shared" si="0"/>
        <v>-234.16666666666606</v>
      </c>
      <c r="G18" s="4">
        <v>6500</v>
      </c>
      <c r="H18" s="4">
        <v>6500</v>
      </c>
      <c r="I18" s="41">
        <v>6400</v>
      </c>
      <c r="J18" s="48" t="s">
        <v>302</v>
      </c>
      <c r="K18" s="45"/>
    </row>
    <row r="19" spans="1:11" x14ac:dyDescent="0.25">
      <c r="A19" s="3" t="s">
        <v>42</v>
      </c>
      <c r="B19" s="3" t="s">
        <v>43</v>
      </c>
      <c r="C19" s="3">
        <v>434.79</v>
      </c>
      <c r="D19" s="3">
        <v>508.02</v>
      </c>
      <c r="E19" s="5">
        <v>600</v>
      </c>
      <c r="F19" s="11">
        <f t="shared" si="0"/>
        <v>100</v>
      </c>
      <c r="G19" s="3">
        <v>500</v>
      </c>
      <c r="H19" s="3">
        <v>500</v>
      </c>
      <c r="I19" s="41">
        <v>600</v>
      </c>
      <c r="J19" s="48" t="s">
        <v>303</v>
      </c>
      <c r="K19" s="45"/>
    </row>
    <row r="20" spans="1:11" x14ac:dyDescent="0.25">
      <c r="A20" s="3" t="s">
        <v>44</v>
      </c>
      <c r="B20" s="3" t="s">
        <v>45</v>
      </c>
      <c r="C20" s="4">
        <v>5739</v>
      </c>
      <c r="D20" s="4">
        <v>5020</v>
      </c>
      <c r="E20" s="5">
        <v>6000</v>
      </c>
      <c r="F20" s="11">
        <f t="shared" si="0"/>
        <v>2500</v>
      </c>
      <c r="G20" s="4">
        <v>2000</v>
      </c>
      <c r="H20" s="4">
        <v>3500</v>
      </c>
      <c r="I20" s="41">
        <v>6000</v>
      </c>
      <c r="J20" s="48" t="s">
        <v>304</v>
      </c>
      <c r="K20" s="45"/>
    </row>
    <row r="21" spans="1:11" x14ac:dyDescent="0.25">
      <c r="A21" s="3" t="s">
        <v>46</v>
      </c>
      <c r="B21" s="3" t="s">
        <v>47</v>
      </c>
      <c r="C21" s="4">
        <v>16660.82</v>
      </c>
      <c r="D21" s="4">
        <v>15290.06</v>
      </c>
      <c r="E21" s="5">
        <v>20000</v>
      </c>
      <c r="F21" s="11">
        <f t="shared" si="0"/>
        <v>9740</v>
      </c>
      <c r="G21" s="4">
        <v>20000</v>
      </c>
      <c r="H21" s="4">
        <v>10260</v>
      </c>
      <c r="I21" s="41">
        <v>18000</v>
      </c>
      <c r="J21" s="48" t="s">
        <v>305</v>
      </c>
      <c r="K21" s="45"/>
    </row>
    <row r="22" spans="1:11" x14ac:dyDescent="0.25">
      <c r="A22" s="3" t="s">
        <v>48</v>
      </c>
      <c r="B22" s="3" t="s">
        <v>49</v>
      </c>
      <c r="C22" s="3">
        <v>720</v>
      </c>
      <c r="D22" s="3">
        <v>560</v>
      </c>
      <c r="E22" s="5">
        <v>650</v>
      </c>
      <c r="F22" s="11">
        <f t="shared" si="0"/>
        <v>50</v>
      </c>
      <c r="G22" s="3">
        <v>900</v>
      </c>
      <c r="H22" s="3">
        <v>600</v>
      </c>
      <c r="I22" s="41">
        <v>600</v>
      </c>
      <c r="J22" s="48" t="s">
        <v>306</v>
      </c>
      <c r="K22" s="45"/>
    </row>
    <row r="23" spans="1:11" x14ac:dyDescent="0.25">
      <c r="A23" s="3" t="s">
        <v>50</v>
      </c>
      <c r="B23" s="3" t="s">
        <v>51</v>
      </c>
      <c r="C23" s="4">
        <v>1139</v>
      </c>
      <c r="D23" s="3">
        <v>730.07</v>
      </c>
      <c r="E23" s="5">
        <v>1000</v>
      </c>
      <c r="F23" s="11">
        <f t="shared" si="0"/>
        <v>0</v>
      </c>
      <c r="G23" s="4">
        <v>1000</v>
      </c>
      <c r="H23" s="4">
        <v>1000</v>
      </c>
      <c r="I23" s="41">
        <v>1000</v>
      </c>
      <c r="J23" s="48" t="s">
        <v>307</v>
      </c>
      <c r="K23" s="45"/>
    </row>
    <row r="24" spans="1:11" x14ac:dyDescent="0.25">
      <c r="A24" s="3" t="s">
        <v>52</v>
      </c>
      <c r="B24" s="3" t="s">
        <v>53</v>
      </c>
      <c r="C24" s="3">
        <v>304.89999999999998</v>
      </c>
      <c r="D24" s="3">
        <v>450</v>
      </c>
      <c r="E24" s="5">
        <v>450</v>
      </c>
      <c r="F24" s="11">
        <f t="shared" si="0"/>
        <v>450</v>
      </c>
      <c r="G24" s="3">
        <v>0</v>
      </c>
      <c r="H24" s="3">
        <v>0</v>
      </c>
      <c r="I24" s="41">
        <v>450</v>
      </c>
      <c r="J24" s="48" t="s">
        <v>296</v>
      </c>
      <c r="K24" s="45"/>
    </row>
    <row r="25" spans="1:11" x14ac:dyDescent="0.25">
      <c r="A25" s="3" t="s">
        <v>54</v>
      </c>
      <c r="B25" s="3" t="s">
        <v>55</v>
      </c>
      <c r="C25" s="3">
        <v>0</v>
      </c>
      <c r="D25" s="3">
        <v>66</v>
      </c>
      <c r="E25" s="5">
        <v>66</v>
      </c>
      <c r="F25" s="11">
        <f t="shared" si="0"/>
        <v>66</v>
      </c>
      <c r="G25" s="3">
        <v>0</v>
      </c>
      <c r="H25" s="3">
        <v>0</v>
      </c>
      <c r="I25" s="41">
        <v>0</v>
      </c>
      <c r="J25" s="48" t="s">
        <v>308</v>
      </c>
      <c r="K25" s="45"/>
    </row>
    <row r="26" spans="1:11" x14ac:dyDescent="0.25">
      <c r="A26" s="3" t="s">
        <v>56</v>
      </c>
      <c r="B26" s="3" t="s">
        <v>57</v>
      </c>
      <c r="C26" s="4">
        <v>64606.33</v>
      </c>
      <c r="D26" s="4">
        <v>5299.58</v>
      </c>
      <c r="E26" s="5">
        <v>0</v>
      </c>
      <c r="F26" s="11">
        <f t="shared" si="0"/>
        <v>0</v>
      </c>
      <c r="G26" s="3">
        <v>0</v>
      </c>
      <c r="H26" s="3">
        <v>0</v>
      </c>
      <c r="I26" s="41">
        <v>0</v>
      </c>
      <c r="J26" s="48" t="s">
        <v>309</v>
      </c>
      <c r="K26" s="45"/>
    </row>
    <row r="27" spans="1:11" x14ac:dyDescent="0.25">
      <c r="A27" s="3" t="s">
        <v>58</v>
      </c>
      <c r="B27" s="3" t="s">
        <v>59</v>
      </c>
      <c r="C27" s="4">
        <v>3477.5</v>
      </c>
      <c r="D27" s="3">
        <v>260</v>
      </c>
      <c r="E27" s="5">
        <f>260+910+300</f>
        <v>1470</v>
      </c>
      <c r="F27" s="11">
        <f t="shared" si="0"/>
        <v>-1030</v>
      </c>
      <c r="G27" s="4">
        <v>2500</v>
      </c>
      <c r="H27" s="4">
        <v>2500</v>
      </c>
      <c r="I27" s="41">
        <v>1400</v>
      </c>
      <c r="J27" s="48" t="s">
        <v>310</v>
      </c>
      <c r="K27" s="45"/>
    </row>
    <row r="28" spans="1:11" x14ac:dyDescent="0.25">
      <c r="A28" s="3" t="s">
        <v>60</v>
      </c>
      <c r="B28" s="3" t="s">
        <v>61</v>
      </c>
      <c r="C28" s="4">
        <v>1643.1</v>
      </c>
      <c r="D28" s="3">
        <v>613.08000000000004</v>
      </c>
      <c r="E28" s="5">
        <v>1000</v>
      </c>
      <c r="F28" s="11">
        <f t="shared" si="0"/>
        <v>-500</v>
      </c>
      <c r="G28" s="4">
        <v>1000</v>
      </c>
      <c r="H28" s="4">
        <v>1500</v>
      </c>
      <c r="I28" s="41">
        <v>1000</v>
      </c>
      <c r="J28" s="48" t="s">
        <v>311</v>
      </c>
      <c r="K28" s="45"/>
    </row>
    <row r="29" spans="1:11" x14ac:dyDescent="0.25">
      <c r="A29" s="3" t="s">
        <v>62</v>
      </c>
      <c r="B29" s="3" t="s">
        <v>63</v>
      </c>
      <c r="C29" s="3">
        <v>0</v>
      </c>
      <c r="D29" s="3">
        <v>0</v>
      </c>
      <c r="E29" s="5">
        <v>0</v>
      </c>
      <c r="F29" s="11">
        <f t="shared" si="0"/>
        <v>0</v>
      </c>
      <c r="G29" s="3">
        <v>0</v>
      </c>
      <c r="H29" s="3">
        <v>0</v>
      </c>
      <c r="I29" s="41">
        <v>0</v>
      </c>
      <c r="J29" s="48" t="s">
        <v>296</v>
      </c>
      <c r="K29" s="45"/>
    </row>
    <row r="30" spans="1:11" x14ac:dyDescent="0.25">
      <c r="A30" s="3" t="s">
        <v>64</v>
      </c>
      <c r="B30" s="3" t="s">
        <v>65</v>
      </c>
      <c r="C30" s="4">
        <v>1793.9</v>
      </c>
      <c r="D30" s="4">
        <v>1102.4000000000001</v>
      </c>
      <c r="E30" s="5">
        <v>1500</v>
      </c>
      <c r="F30" s="11">
        <f t="shared" si="0"/>
        <v>-1000</v>
      </c>
      <c r="G30" s="4">
        <v>6000</v>
      </c>
      <c r="H30" s="4">
        <v>2500</v>
      </c>
      <c r="I30" s="41">
        <v>1500</v>
      </c>
      <c r="J30" s="48" t="s">
        <v>312</v>
      </c>
      <c r="K30" s="45"/>
    </row>
    <row r="31" spans="1:11" x14ac:dyDescent="0.25">
      <c r="A31" s="3" t="s">
        <v>66</v>
      </c>
      <c r="B31" s="3" t="s">
        <v>67</v>
      </c>
      <c r="C31" s="3">
        <v>185.34</v>
      </c>
      <c r="D31" s="3">
        <v>168.53</v>
      </c>
      <c r="E31" s="5">
        <v>200</v>
      </c>
      <c r="F31" s="11">
        <f t="shared" si="0"/>
        <v>0</v>
      </c>
      <c r="G31" s="3">
        <v>500</v>
      </c>
      <c r="H31" s="3">
        <v>200</v>
      </c>
      <c r="I31" s="41">
        <v>200</v>
      </c>
      <c r="J31" s="48" t="s">
        <v>296</v>
      </c>
      <c r="K31" s="45"/>
    </row>
    <row r="32" spans="1:11" x14ac:dyDescent="0.25">
      <c r="A32" s="3" t="s">
        <v>68</v>
      </c>
      <c r="B32" s="3" t="s">
        <v>69</v>
      </c>
      <c r="C32" s="3">
        <v>184.43</v>
      </c>
      <c r="D32" s="3">
        <v>8.1</v>
      </c>
      <c r="E32" s="5">
        <v>10</v>
      </c>
      <c r="F32" s="11">
        <f t="shared" si="0"/>
        <v>10</v>
      </c>
      <c r="G32" s="3">
        <v>0</v>
      </c>
      <c r="H32" s="3">
        <v>0</v>
      </c>
      <c r="I32" s="41">
        <v>0</v>
      </c>
      <c r="J32" s="48" t="s">
        <v>296</v>
      </c>
      <c r="K32" s="45"/>
    </row>
    <row r="33" spans="1:11" x14ac:dyDescent="0.25">
      <c r="A33" s="3" t="s">
        <v>70</v>
      </c>
      <c r="B33" s="3" t="s">
        <v>71</v>
      </c>
      <c r="C33" s="4">
        <v>5590</v>
      </c>
      <c r="D33" s="4">
        <v>4141</v>
      </c>
      <c r="E33" s="5">
        <f>+(D33/8.5)*12</f>
        <v>5846.1176470588234</v>
      </c>
      <c r="F33" s="11">
        <f t="shared" si="0"/>
        <v>1346.1176470588234</v>
      </c>
      <c r="G33" s="4">
        <v>10000</v>
      </c>
      <c r="H33" s="4">
        <v>4500</v>
      </c>
      <c r="I33" s="41">
        <v>6000</v>
      </c>
      <c r="J33" s="48" t="s">
        <v>349</v>
      </c>
      <c r="K33" s="45"/>
    </row>
    <row r="34" spans="1:11" x14ac:dyDescent="0.25">
      <c r="A34" s="3" t="s">
        <v>72</v>
      </c>
      <c r="B34" s="3" t="s">
        <v>73</v>
      </c>
      <c r="C34" s="3">
        <v>0</v>
      </c>
      <c r="D34" s="3">
        <v>0</v>
      </c>
      <c r="E34" s="5">
        <v>0</v>
      </c>
      <c r="F34" s="11">
        <f t="shared" si="0"/>
        <v>0</v>
      </c>
      <c r="G34" s="3">
        <v>0</v>
      </c>
      <c r="H34" s="3">
        <v>0</v>
      </c>
      <c r="I34" s="41">
        <v>0</v>
      </c>
      <c r="J34" s="48" t="s">
        <v>296</v>
      </c>
      <c r="K34" s="45"/>
    </row>
    <row r="35" spans="1:11" x14ac:dyDescent="0.25">
      <c r="A35" s="3" t="s">
        <v>74</v>
      </c>
      <c r="B35" s="3" t="s">
        <v>75</v>
      </c>
      <c r="C35" s="4">
        <v>5898.3</v>
      </c>
      <c r="D35" s="4">
        <v>5898.3</v>
      </c>
      <c r="E35" s="5">
        <v>5898.3</v>
      </c>
      <c r="F35" s="11">
        <f t="shared" si="0"/>
        <v>-1.6999999999998181</v>
      </c>
      <c r="G35" s="4">
        <v>5900</v>
      </c>
      <c r="H35" s="4">
        <v>5900</v>
      </c>
      <c r="I35" s="41">
        <v>5900</v>
      </c>
      <c r="J35" s="48" t="s">
        <v>313</v>
      </c>
      <c r="K35" s="45"/>
    </row>
    <row r="36" spans="1:11" x14ac:dyDescent="0.25">
      <c r="A36" s="3" t="s">
        <v>76</v>
      </c>
      <c r="B36" s="3" t="s">
        <v>77</v>
      </c>
      <c r="C36" s="4">
        <v>4000</v>
      </c>
      <c r="D36" s="3">
        <v>-94.5</v>
      </c>
      <c r="E36" s="5">
        <v>0</v>
      </c>
      <c r="F36" s="11">
        <f t="shared" si="0"/>
        <v>-6000</v>
      </c>
      <c r="G36" s="4">
        <v>6000</v>
      </c>
      <c r="H36" s="4">
        <v>6000</v>
      </c>
      <c r="I36" s="41">
        <v>0</v>
      </c>
      <c r="J36" s="48" t="s">
        <v>314</v>
      </c>
      <c r="K36" s="45"/>
    </row>
    <row r="37" spans="1:11" x14ac:dyDescent="0.25">
      <c r="A37" s="3" t="s">
        <v>78</v>
      </c>
      <c r="B37" s="3" t="s">
        <v>79</v>
      </c>
      <c r="C37" s="3">
        <v>82.5</v>
      </c>
      <c r="D37" s="3">
        <v>0</v>
      </c>
      <c r="E37" s="5">
        <v>0</v>
      </c>
      <c r="F37" s="11">
        <f t="shared" si="0"/>
        <v>-100</v>
      </c>
      <c r="G37" s="3">
        <v>500</v>
      </c>
      <c r="H37" s="3">
        <v>100</v>
      </c>
      <c r="I37" s="41">
        <v>100</v>
      </c>
      <c r="J37" s="48" t="s">
        <v>315</v>
      </c>
      <c r="K37" s="45"/>
    </row>
    <row r="38" spans="1:11" x14ac:dyDescent="0.25">
      <c r="A38" s="3" t="s">
        <v>80</v>
      </c>
      <c r="B38" s="3" t="s">
        <v>81</v>
      </c>
      <c r="C38" s="4">
        <v>9999.9599999999991</v>
      </c>
      <c r="D38" s="4">
        <v>6666.64</v>
      </c>
      <c r="E38" s="5">
        <v>10000</v>
      </c>
      <c r="F38" s="11">
        <f t="shared" si="0"/>
        <v>0</v>
      </c>
      <c r="G38" s="4">
        <v>10000</v>
      </c>
      <c r="H38" s="4">
        <v>10000</v>
      </c>
      <c r="I38" s="41">
        <v>10000</v>
      </c>
      <c r="J38" s="48" t="s">
        <v>316</v>
      </c>
      <c r="K38" s="45"/>
    </row>
    <row r="39" spans="1:11" x14ac:dyDescent="0.25">
      <c r="A39" s="3" t="s">
        <v>82</v>
      </c>
      <c r="B39" s="3" t="s">
        <v>83</v>
      </c>
      <c r="C39" s="4">
        <v>78630</v>
      </c>
      <c r="D39" s="4">
        <v>4100</v>
      </c>
      <c r="E39" s="5">
        <v>4100</v>
      </c>
      <c r="F39" s="11">
        <f t="shared" si="0"/>
        <v>0</v>
      </c>
      <c r="G39" s="4">
        <v>17450</v>
      </c>
      <c r="H39" s="4">
        <v>4100</v>
      </c>
      <c r="I39" s="41">
        <v>5530</v>
      </c>
      <c r="J39" s="48" t="s">
        <v>350</v>
      </c>
      <c r="K39" s="45"/>
    </row>
    <row r="40" spans="1:11" x14ac:dyDescent="0.25">
      <c r="A40" s="3" t="s">
        <v>84</v>
      </c>
      <c r="B40" s="3" t="s">
        <v>85</v>
      </c>
      <c r="C40" s="4">
        <v>1750</v>
      </c>
      <c r="D40" s="3">
        <v>0</v>
      </c>
      <c r="E40" s="5">
        <v>0</v>
      </c>
      <c r="F40" s="11">
        <f t="shared" si="0"/>
        <v>0</v>
      </c>
      <c r="G40" s="3">
        <v>0</v>
      </c>
      <c r="H40" s="3">
        <v>0</v>
      </c>
      <c r="I40" s="41">
        <v>0</v>
      </c>
      <c r="J40" s="48" t="s">
        <v>296</v>
      </c>
      <c r="K40" s="45"/>
    </row>
    <row r="41" spans="1:11" x14ac:dyDescent="0.25">
      <c r="A41" s="3" t="s">
        <v>86</v>
      </c>
      <c r="B41" s="3" t="s">
        <v>85</v>
      </c>
      <c r="C41" s="4">
        <v>12000</v>
      </c>
      <c r="D41" s="3">
        <v>0</v>
      </c>
      <c r="E41" s="5">
        <v>0</v>
      </c>
      <c r="F41" s="11">
        <f t="shared" si="0"/>
        <v>0</v>
      </c>
      <c r="G41" s="3">
        <v>0</v>
      </c>
      <c r="H41" s="3">
        <v>0</v>
      </c>
      <c r="I41" s="41">
        <v>0</v>
      </c>
      <c r="J41" s="48" t="s">
        <v>296</v>
      </c>
      <c r="K41" s="45"/>
    </row>
    <row r="42" spans="1:11" x14ac:dyDescent="0.25">
      <c r="A42" s="3" t="s">
        <v>88</v>
      </c>
      <c r="B42" s="3" t="s">
        <v>89</v>
      </c>
      <c r="C42" s="3">
        <v>500</v>
      </c>
      <c r="D42" s="3">
        <v>350</v>
      </c>
      <c r="E42" s="5">
        <v>350</v>
      </c>
      <c r="F42" s="11">
        <f t="shared" si="0"/>
        <v>-150</v>
      </c>
      <c r="G42" s="3">
        <v>700</v>
      </c>
      <c r="H42" s="3">
        <v>500</v>
      </c>
      <c r="I42" s="41">
        <v>500</v>
      </c>
      <c r="J42" s="48" t="s">
        <v>317</v>
      </c>
      <c r="K42" s="45"/>
    </row>
    <row r="43" spans="1:11" x14ac:dyDescent="0.25">
      <c r="A43" s="3" t="s">
        <v>90</v>
      </c>
      <c r="B43" s="3" t="s">
        <v>91</v>
      </c>
      <c r="C43" s="3">
        <v>0</v>
      </c>
      <c r="D43" s="3">
        <v>0</v>
      </c>
      <c r="E43" s="5">
        <v>0</v>
      </c>
      <c r="F43" s="11">
        <f t="shared" si="0"/>
        <v>0</v>
      </c>
      <c r="G43" s="4">
        <v>90000</v>
      </c>
      <c r="H43" s="3">
        <v>0</v>
      </c>
      <c r="I43" s="41">
        <v>15000</v>
      </c>
      <c r="J43" s="48" t="s">
        <v>335</v>
      </c>
      <c r="K43" s="45"/>
    </row>
    <row r="44" spans="1:11" x14ac:dyDescent="0.25">
      <c r="A44" s="3" t="s">
        <v>92</v>
      </c>
      <c r="B44" s="3" t="s">
        <v>93</v>
      </c>
      <c r="C44" s="3">
        <v>0</v>
      </c>
      <c r="D44" s="3">
        <v>0</v>
      </c>
      <c r="E44" s="5">
        <v>14377.14</v>
      </c>
      <c r="F44" s="11">
        <f t="shared" si="0"/>
        <v>0</v>
      </c>
      <c r="G44" s="4">
        <v>11230</v>
      </c>
      <c r="H44" s="4">
        <v>14377.14</v>
      </c>
      <c r="I44" s="42">
        <f>+E95+5000+5000</f>
        <v>38477.14</v>
      </c>
      <c r="J44" s="48" t="s">
        <v>318</v>
      </c>
      <c r="K44" s="45"/>
    </row>
    <row r="45" spans="1:11" x14ac:dyDescent="0.25">
      <c r="A45" s="3" t="s">
        <v>94</v>
      </c>
      <c r="B45" s="3" t="s">
        <v>95</v>
      </c>
      <c r="C45" s="4">
        <v>95000</v>
      </c>
      <c r="D45" s="4">
        <v>95000</v>
      </c>
      <c r="E45" s="5">
        <v>95000</v>
      </c>
      <c r="F45" s="11">
        <f t="shared" si="0"/>
        <v>0</v>
      </c>
      <c r="G45" s="4">
        <v>95000</v>
      </c>
      <c r="H45" s="4">
        <v>95000</v>
      </c>
      <c r="I45" s="41">
        <v>95000</v>
      </c>
      <c r="J45" s="48" t="s">
        <v>319</v>
      </c>
      <c r="K45" s="45"/>
    </row>
    <row r="46" spans="1:11" x14ac:dyDescent="0.25">
      <c r="A46" s="3" t="s">
        <v>96</v>
      </c>
      <c r="B46" s="3" t="s">
        <v>97</v>
      </c>
      <c r="C46" s="4">
        <v>8608.35</v>
      </c>
      <c r="D46" s="4">
        <v>4099.74</v>
      </c>
      <c r="E46" s="5">
        <f>+(D46/8.5)*12</f>
        <v>5787.8682352941178</v>
      </c>
      <c r="F46" s="11">
        <f t="shared" si="0"/>
        <v>2787.8682352941178</v>
      </c>
      <c r="G46" s="4">
        <v>8000</v>
      </c>
      <c r="H46" s="4">
        <v>3000</v>
      </c>
      <c r="I46" s="41">
        <v>6000</v>
      </c>
      <c r="J46" s="48" t="s">
        <v>320</v>
      </c>
      <c r="K46" s="45"/>
    </row>
    <row r="47" spans="1:11" x14ac:dyDescent="0.25">
      <c r="A47" s="3" t="s">
        <v>98</v>
      </c>
      <c r="B47" s="3" t="s">
        <v>99</v>
      </c>
      <c r="C47" s="3">
        <v>0</v>
      </c>
      <c r="D47" s="3">
        <v>0</v>
      </c>
      <c r="E47" s="5">
        <v>0</v>
      </c>
      <c r="F47" s="11">
        <f t="shared" si="0"/>
        <v>0</v>
      </c>
      <c r="G47" s="3">
        <v>0</v>
      </c>
      <c r="H47" s="3">
        <v>0</v>
      </c>
      <c r="I47" s="41">
        <v>0</v>
      </c>
      <c r="J47" s="49"/>
      <c r="K47" s="45"/>
    </row>
    <row r="48" spans="1:11" s="8" customFormat="1" ht="13.5" thickBot="1" x14ac:dyDescent="0.25">
      <c r="C48" s="9">
        <f>SUM(C2:C47)</f>
        <v>1938231.6600000004</v>
      </c>
      <c r="D48" s="9">
        <f t="shared" ref="D48:I48" si="1">SUM(D2:D47)</f>
        <v>1194536.78</v>
      </c>
      <c r="E48" s="9">
        <f t="shared" si="1"/>
        <v>1747989.7925490197</v>
      </c>
      <c r="F48" s="12">
        <f t="shared" si="1"/>
        <v>6037.5725490196091</v>
      </c>
      <c r="G48" s="9">
        <f t="shared" si="1"/>
        <v>1864013.74</v>
      </c>
      <c r="H48" s="9">
        <f t="shared" si="1"/>
        <v>1741952.22</v>
      </c>
      <c r="I48" s="43">
        <f t="shared" si="1"/>
        <v>1804796.9</v>
      </c>
      <c r="J48" s="50"/>
      <c r="K48" s="46"/>
    </row>
    <row r="49" spans="1:11" ht="15.75" thickTop="1" x14ac:dyDescent="0.25">
      <c r="A49" s="1" t="s">
        <v>0</v>
      </c>
      <c r="B49" s="1" t="s">
        <v>1</v>
      </c>
      <c r="C49" s="1" t="s">
        <v>2</v>
      </c>
      <c r="D49" s="1" t="s">
        <v>3</v>
      </c>
      <c r="E49" s="6" t="s">
        <v>4</v>
      </c>
      <c r="F49" s="10" t="s">
        <v>251</v>
      </c>
      <c r="G49" s="1" t="s">
        <v>5</v>
      </c>
      <c r="H49" s="1" t="s">
        <v>6</v>
      </c>
      <c r="I49" s="36" t="s">
        <v>7</v>
      </c>
    </row>
    <row r="50" spans="1:11" x14ac:dyDescent="0.25">
      <c r="A50" s="3" t="s">
        <v>100</v>
      </c>
      <c r="B50" s="3" t="s">
        <v>101</v>
      </c>
      <c r="C50" s="4">
        <v>13720</v>
      </c>
      <c r="D50" s="4">
        <v>11425</v>
      </c>
      <c r="E50" s="5">
        <f>+(D50/9)*12</f>
        <v>15233.333333333332</v>
      </c>
      <c r="F50" s="11">
        <f>+H50-E50</f>
        <v>-233.33333333333212</v>
      </c>
      <c r="G50" s="4">
        <v>18000</v>
      </c>
      <c r="H50" s="4">
        <v>15000</v>
      </c>
      <c r="I50" s="41">
        <v>16000</v>
      </c>
      <c r="J50" s="48" t="s">
        <v>321</v>
      </c>
      <c r="K50" s="45"/>
    </row>
    <row r="51" spans="1:11" x14ac:dyDescent="0.25">
      <c r="A51" s="3" t="s">
        <v>102</v>
      </c>
      <c r="B51" s="3" t="s">
        <v>103</v>
      </c>
      <c r="C51" s="4">
        <v>1067.28</v>
      </c>
      <c r="D51" s="3">
        <v>926.94</v>
      </c>
      <c r="E51" s="5">
        <f>+(D51/9)*12</f>
        <v>1235.92</v>
      </c>
      <c r="F51" s="11">
        <f t="shared" ref="F51:F113" si="2">+H51-E51</f>
        <v>-88.420000000000073</v>
      </c>
      <c r="G51" s="4">
        <v>1400</v>
      </c>
      <c r="H51" s="4">
        <v>1147.5</v>
      </c>
      <c r="I51" s="41">
        <f>+I50*0.0765</f>
        <v>1224</v>
      </c>
      <c r="J51" s="51">
        <v>7.6499999999999999E-2</v>
      </c>
      <c r="K51" s="45"/>
    </row>
    <row r="52" spans="1:11" x14ac:dyDescent="0.25">
      <c r="A52" s="3" t="s">
        <v>104</v>
      </c>
      <c r="B52" s="3" t="s">
        <v>396</v>
      </c>
      <c r="C52" s="3">
        <v>0.02</v>
      </c>
      <c r="D52" s="3">
        <v>6.02</v>
      </c>
      <c r="E52" s="5">
        <f>+(D52/9)*12</f>
        <v>8.0266666666666673</v>
      </c>
      <c r="F52" s="11">
        <f t="shared" si="2"/>
        <v>491.97333333333336</v>
      </c>
      <c r="G52" s="3">
        <v>500</v>
      </c>
      <c r="H52" s="3">
        <v>500</v>
      </c>
      <c r="I52" s="41">
        <v>500</v>
      </c>
      <c r="J52" s="48" t="s">
        <v>322</v>
      </c>
      <c r="K52" s="45"/>
    </row>
    <row r="53" spans="1:11" x14ac:dyDescent="0.25">
      <c r="A53" s="3" t="s">
        <v>105</v>
      </c>
      <c r="B53" s="3" t="s">
        <v>395</v>
      </c>
      <c r="C53" s="3">
        <v>765.77</v>
      </c>
      <c r="D53" s="3">
        <v>800.41</v>
      </c>
      <c r="E53" s="5">
        <v>800</v>
      </c>
      <c r="F53" s="11">
        <f t="shared" si="2"/>
        <v>0</v>
      </c>
      <c r="G53" s="3">
        <v>805</v>
      </c>
      <c r="H53" s="3">
        <v>800</v>
      </c>
      <c r="I53" s="41">
        <v>800</v>
      </c>
      <c r="J53" s="48" t="s">
        <v>323</v>
      </c>
      <c r="K53" s="45"/>
    </row>
    <row r="54" spans="1:11" x14ac:dyDescent="0.25">
      <c r="A54" s="3" t="s">
        <v>106</v>
      </c>
      <c r="B54" s="3" t="s">
        <v>397</v>
      </c>
      <c r="C54" s="3">
        <v>24.8</v>
      </c>
      <c r="D54" s="3">
        <v>0</v>
      </c>
      <c r="E54" s="5">
        <v>500</v>
      </c>
      <c r="F54" s="11">
        <f t="shared" si="2"/>
        <v>0</v>
      </c>
      <c r="G54" s="3">
        <v>500</v>
      </c>
      <c r="H54" s="3">
        <v>500</v>
      </c>
      <c r="I54" s="41">
        <v>500</v>
      </c>
      <c r="J54" s="48" t="s">
        <v>324</v>
      </c>
      <c r="K54" s="45"/>
    </row>
    <row r="55" spans="1:11" x14ac:dyDescent="0.25">
      <c r="A55" s="3" t="s">
        <v>107</v>
      </c>
      <c r="B55" s="3" t="s">
        <v>108</v>
      </c>
      <c r="C55" s="4">
        <v>6211</v>
      </c>
      <c r="D55" s="4">
        <v>1575</v>
      </c>
      <c r="E55" s="5">
        <f>250*12</f>
        <v>3000</v>
      </c>
      <c r="F55" s="11">
        <f t="shared" si="2"/>
        <v>0</v>
      </c>
      <c r="G55" s="4">
        <v>6240</v>
      </c>
      <c r="H55" s="4">
        <v>3000</v>
      </c>
      <c r="I55" s="41">
        <v>3000</v>
      </c>
      <c r="J55" s="48" t="s">
        <v>398</v>
      </c>
      <c r="K55" s="45"/>
    </row>
    <row r="56" spans="1:11" x14ac:dyDescent="0.25">
      <c r="A56" s="3" t="s">
        <v>109</v>
      </c>
      <c r="B56" s="3" t="s">
        <v>110</v>
      </c>
      <c r="C56" s="3">
        <v>0</v>
      </c>
      <c r="D56" s="4">
        <v>2160</v>
      </c>
      <c r="E56" s="5">
        <v>3240</v>
      </c>
      <c r="F56" s="11">
        <f t="shared" si="2"/>
        <v>0</v>
      </c>
      <c r="G56" s="3">
        <v>0</v>
      </c>
      <c r="H56" s="4">
        <v>3240</v>
      </c>
      <c r="I56" s="41">
        <v>4240</v>
      </c>
      <c r="J56" s="48" t="s">
        <v>398</v>
      </c>
      <c r="K56" s="45"/>
    </row>
    <row r="57" spans="1:11" x14ac:dyDescent="0.25">
      <c r="A57" s="3" t="s">
        <v>111</v>
      </c>
      <c r="B57" s="3" t="s">
        <v>112</v>
      </c>
      <c r="C57" s="3">
        <v>514.82000000000005</v>
      </c>
      <c r="D57" s="3">
        <v>290.70999999999998</v>
      </c>
      <c r="E57" s="5">
        <f>+(D57/9)*12</f>
        <v>387.61333333333334</v>
      </c>
      <c r="F57" s="11">
        <f t="shared" si="2"/>
        <v>132.38666666666666</v>
      </c>
      <c r="G57" s="3">
        <v>520</v>
      </c>
      <c r="H57" s="3">
        <v>520</v>
      </c>
      <c r="I57" s="41">
        <v>400</v>
      </c>
      <c r="J57" s="48" t="s">
        <v>398</v>
      </c>
      <c r="K57" s="45"/>
    </row>
    <row r="58" spans="1:11" x14ac:dyDescent="0.25">
      <c r="A58" s="3" t="s">
        <v>113</v>
      </c>
      <c r="B58" s="3" t="s">
        <v>114</v>
      </c>
      <c r="C58" s="3">
        <v>0</v>
      </c>
      <c r="D58" s="3">
        <v>151.19999999999999</v>
      </c>
      <c r="E58" s="5">
        <f>+(D58/9)*12</f>
        <v>201.59999999999997</v>
      </c>
      <c r="F58" s="11">
        <f t="shared" si="2"/>
        <v>-201.59999999999997</v>
      </c>
      <c r="G58" s="3">
        <v>0</v>
      </c>
      <c r="H58" s="3">
        <v>0</v>
      </c>
      <c r="I58" s="41">
        <v>250</v>
      </c>
      <c r="J58" s="48" t="s">
        <v>398</v>
      </c>
      <c r="K58" s="45"/>
    </row>
    <row r="59" spans="1:11" x14ac:dyDescent="0.25">
      <c r="A59" s="3" t="s">
        <v>115</v>
      </c>
      <c r="B59" s="3" t="s">
        <v>108</v>
      </c>
      <c r="C59" s="4">
        <v>1973.92</v>
      </c>
      <c r="D59" s="4">
        <v>1769.28</v>
      </c>
      <c r="E59" s="5">
        <v>2000</v>
      </c>
      <c r="F59" s="11">
        <f t="shared" si="2"/>
        <v>1500</v>
      </c>
      <c r="G59" s="4">
        <v>3500</v>
      </c>
      <c r="H59" s="4">
        <v>3500</v>
      </c>
      <c r="I59" s="41">
        <v>2000</v>
      </c>
      <c r="J59" s="48" t="s">
        <v>398</v>
      </c>
      <c r="K59" s="45"/>
    </row>
    <row r="60" spans="1:11" x14ac:dyDescent="0.25">
      <c r="A60" s="3" t="s">
        <v>116</v>
      </c>
      <c r="B60" s="3" t="s">
        <v>117</v>
      </c>
      <c r="C60" s="4">
        <v>17228.400000000001</v>
      </c>
      <c r="D60" s="4">
        <v>4079.12</v>
      </c>
      <c r="E60" s="5">
        <v>6000</v>
      </c>
      <c r="F60" s="11">
        <f t="shared" si="2"/>
        <v>0</v>
      </c>
      <c r="G60" s="4">
        <v>15000</v>
      </c>
      <c r="H60" s="4">
        <v>6000</v>
      </c>
      <c r="I60" s="41">
        <v>6000</v>
      </c>
      <c r="J60" s="48" t="s">
        <v>394</v>
      </c>
      <c r="K60" s="45"/>
    </row>
    <row r="61" spans="1:11" x14ac:dyDescent="0.25">
      <c r="A61" s="3" t="s">
        <v>118</v>
      </c>
      <c r="B61" s="3" t="s">
        <v>252</v>
      </c>
      <c r="C61" s="3">
        <v>0</v>
      </c>
      <c r="D61" s="3">
        <v>198.75</v>
      </c>
      <c r="E61" s="5">
        <v>2500</v>
      </c>
      <c r="F61" s="11">
        <f t="shared" si="2"/>
        <v>0</v>
      </c>
      <c r="G61" s="4">
        <v>2041</v>
      </c>
      <c r="H61" s="4">
        <v>2500</v>
      </c>
      <c r="I61" s="41">
        <v>2500</v>
      </c>
      <c r="J61" s="48" t="s">
        <v>393</v>
      </c>
      <c r="K61" s="45"/>
    </row>
    <row r="62" spans="1:11" x14ac:dyDescent="0.25">
      <c r="A62" s="3" t="s">
        <v>119</v>
      </c>
      <c r="B62" s="3" t="s">
        <v>120</v>
      </c>
      <c r="C62" s="4">
        <v>43909.57</v>
      </c>
      <c r="D62" s="4">
        <v>20322.18</v>
      </c>
      <c r="E62" s="5">
        <f>+(D62/18)*26</f>
        <v>29354.26</v>
      </c>
      <c r="F62" s="11">
        <f t="shared" si="2"/>
        <v>164.22000000000116</v>
      </c>
      <c r="G62" s="4">
        <v>49762</v>
      </c>
      <c r="H62" s="4">
        <v>29518.48</v>
      </c>
      <c r="I62" s="41">
        <f>+(E62*3%)+E62</f>
        <v>30234.887799999997</v>
      </c>
      <c r="J62" s="47" t="s">
        <v>402</v>
      </c>
      <c r="K62" s="45"/>
    </row>
    <row r="63" spans="1:11" x14ac:dyDescent="0.25">
      <c r="A63" s="3" t="s">
        <v>121</v>
      </c>
      <c r="B63" s="3" t="s">
        <v>122</v>
      </c>
      <c r="C63" s="4">
        <v>3042.3</v>
      </c>
      <c r="D63" s="4">
        <v>1672.47</v>
      </c>
      <c r="E63" s="5">
        <f>+(D63/18)*26</f>
        <v>2415.79</v>
      </c>
      <c r="F63" s="11">
        <f t="shared" si="2"/>
        <v>-157.63000000000011</v>
      </c>
      <c r="G63" s="4">
        <v>3807</v>
      </c>
      <c r="H63" s="4">
        <v>2258.16</v>
      </c>
      <c r="I63" s="41">
        <f>+(E63*3%)+E63</f>
        <v>2488.2637</v>
      </c>
      <c r="J63" s="47" t="s">
        <v>402</v>
      </c>
      <c r="K63" s="45"/>
    </row>
    <row r="64" spans="1:11" x14ac:dyDescent="0.25">
      <c r="A64" s="3" t="s">
        <v>123</v>
      </c>
      <c r="B64" s="3" t="s">
        <v>124</v>
      </c>
      <c r="C64" s="4">
        <v>2663.2</v>
      </c>
      <c r="D64" s="4">
        <v>1501.99</v>
      </c>
      <c r="E64" s="5">
        <f>+(D64/18)*26</f>
        <v>2169.5411111111111</v>
      </c>
      <c r="F64" s="11">
        <f t="shared" si="2"/>
        <v>-103.25111111111119</v>
      </c>
      <c r="G64" s="4">
        <v>3310</v>
      </c>
      <c r="H64" s="4">
        <v>2066.29</v>
      </c>
      <c r="I64" s="41">
        <f>+(E64*3%)+E64</f>
        <v>2234.6273444444446</v>
      </c>
      <c r="J64" s="47" t="s">
        <v>402</v>
      </c>
      <c r="K64" s="45"/>
    </row>
    <row r="65" spans="1:11" x14ac:dyDescent="0.25">
      <c r="A65" s="3" t="s">
        <v>125</v>
      </c>
      <c r="B65" s="3" t="s">
        <v>126</v>
      </c>
      <c r="C65" s="4">
        <v>2860.07</v>
      </c>
      <c r="D65" s="4">
        <v>1310.8</v>
      </c>
      <c r="E65" s="5">
        <v>3000</v>
      </c>
      <c r="F65" s="11">
        <f t="shared" si="2"/>
        <v>0</v>
      </c>
      <c r="G65" s="4">
        <v>4000</v>
      </c>
      <c r="H65" s="4">
        <v>3000</v>
      </c>
      <c r="I65" s="41">
        <v>3000</v>
      </c>
      <c r="J65" s="48" t="s">
        <v>325</v>
      </c>
      <c r="K65" s="45"/>
    </row>
    <row r="66" spans="1:11" x14ac:dyDescent="0.25">
      <c r="A66" s="3" t="s">
        <v>127</v>
      </c>
      <c r="B66" s="3" t="s">
        <v>128</v>
      </c>
      <c r="C66" s="4">
        <v>5203.29</v>
      </c>
      <c r="D66" s="4">
        <v>3255.01</v>
      </c>
      <c r="E66" s="5">
        <v>5000</v>
      </c>
      <c r="F66" s="11">
        <f t="shared" si="2"/>
        <v>0</v>
      </c>
      <c r="G66" s="4">
        <v>5000</v>
      </c>
      <c r="H66" s="4">
        <v>5000</v>
      </c>
      <c r="I66" s="41">
        <v>5000</v>
      </c>
      <c r="J66" s="48" t="s">
        <v>326</v>
      </c>
      <c r="K66" s="45"/>
    </row>
    <row r="67" spans="1:11" x14ac:dyDescent="0.25">
      <c r="A67" s="3" t="s">
        <v>129</v>
      </c>
      <c r="B67" s="3" t="s">
        <v>253</v>
      </c>
      <c r="C67" s="4">
        <v>6114.95</v>
      </c>
      <c r="D67" s="4">
        <v>3213.42</v>
      </c>
      <c r="E67" s="5">
        <v>6000</v>
      </c>
      <c r="F67" s="11">
        <f t="shared" si="2"/>
        <v>0</v>
      </c>
      <c r="G67" s="4">
        <v>6200</v>
      </c>
      <c r="H67" s="4">
        <v>6000</v>
      </c>
      <c r="I67" s="41">
        <v>6000</v>
      </c>
      <c r="J67" s="48" t="s">
        <v>392</v>
      </c>
      <c r="K67" s="45"/>
    </row>
    <row r="68" spans="1:11" x14ac:dyDescent="0.25">
      <c r="A68" s="3" t="s">
        <v>130</v>
      </c>
      <c r="B68" s="3" t="s">
        <v>131</v>
      </c>
      <c r="C68" s="4">
        <v>2506.81</v>
      </c>
      <c r="D68" s="3">
        <v>78</v>
      </c>
      <c r="E68" s="5">
        <v>1500</v>
      </c>
      <c r="F68" s="11">
        <f t="shared" si="2"/>
        <v>1500</v>
      </c>
      <c r="G68" s="4">
        <v>3000</v>
      </c>
      <c r="H68" s="4">
        <v>3000</v>
      </c>
      <c r="I68" s="41">
        <v>3000</v>
      </c>
      <c r="J68" s="48" t="s">
        <v>391</v>
      </c>
      <c r="K68" s="45"/>
    </row>
    <row r="69" spans="1:11" x14ac:dyDescent="0.25">
      <c r="A69" s="3" t="s">
        <v>132</v>
      </c>
      <c r="B69" s="3" t="s">
        <v>133</v>
      </c>
      <c r="C69" s="4">
        <v>6400</v>
      </c>
      <c r="D69" s="4">
        <v>4250</v>
      </c>
      <c r="E69" s="5">
        <f>+(D69/9)*12</f>
        <v>5666.666666666667</v>
      </c>
      <c r="F69" s="11">
        <f t="shared" si="2"/>
        <v>2133.333333333333</v>
      </c>
      <c r="G69" s="4">
        <v>7800</v>
      </c>
      <c r="H69" s="4">
        <v>7800</v>
      </c>
      <c r="I69" s="41">
        <v>6500</v>
      </c>
      <c r="J69" s="48" t="s">
        <v>390</v>
      </c>
      <c r="K69" s="45"/>
    </row>
    <row r="70" spans="1:11" x14ac:dyDescent="0.25">
      <c r="A70" s="3" t="s">
        <v>134</v>
      </c>
      <c r="B70" s="3" t="s">
        <v>135</v>
      </c>
      <c r="C70" s="3">
        <v>489.63</v>
      </c>
      <c r="D70" s="3">
        <v>363.39</v>
      </c>
      <c r="E70" s="5">
        <f>+(D70/9)*12</f>
        <v>484.52</v>
      </c>
      <c r="F70" s="11">
        <f t="shared" si="2"/>
        <v>115.48000000000002</v>
      </c>
      <c r="G70" s="3">
        <v>600</v>
      </c>
      <c r="H70" s="3">
        <v>600</v>
      </c>
      <c r="I70" s="41">
        <f>+I69*0.0765</f>
        <v>497.25</v>
      </c>
      <c r="J70" s="51">
        <v>7.6499999999999999E-2</v>
      </c>
      <c r="K70" s="45"/>
    </row>
    <row r="71" spans="1:11" x14ac:dyDescent="0.25">
      <c r="A71" s="3" t="s">
        <v>136</v>
      </c>
      <c r="B71" s="3" t="s">
        <v>133</v>
      </c>
      <c r="C71" s="3">
        <v>0</v>
      </c>
      <c r="D71" s="3">
        <v>126.99</v>
      </c>
      <c r="E71" s="5">
        <v>127</v>
      </c>
      <c r="F71" s="11">
        <f t="shared" si="2"/>
        <v>173</v>
      </c>
      <c r="G71" s="3">
        <v>300</v>
      </c>
      <c r="H71" s="3">
        <v>300</v>
      </c>
      <c r="I71" s="41">
        <v>300</v>
      </c>
      <c r="J71" s="48" t="s">
        <v>399</v>
      </c>
      <c r="K71" s="45"/>
    </row>
    <row r="72" spans="1:11" x14ac:dyDescent="0.25">
      <c r="A72" s="3" t="s">
        <v>137</v>
      </c>
      <c r="B72" s="3" t="s">
        <v>138</v>
      </c>
      <c r="C72" s="4">
        <v>3028.4</v>
      </c>
      <c r="D72" s="4">
        <v>1017.4</v>
      </c>
      <c r="E72" s="5">
        <v>3200</v>
      </c>
      <c r="F72" s="11">
        <f t="shared" si="2"/>
        <v>0</v>
      </c>
      <c r="G72" s="4">
        <v>3200</v>
      </c>
      <c r="H72" s="4">
        <v>3200</v>
      </c>
      <c r="I72" s="41">
        <v>3200</v>
      </c>
      <c r="J72" s="48" t="s">
        <v>327</v>
      </c>
      <c r="K72" s="45"/>
    </row>
    <row r="73" spans="1:11" x14ac:dyDescent="0.25">
      <c r="A73" s="3" t="s">
        <v>139</v>
      </c>
      <c r="B73" s="3" t="s">
        <v>138</v>
      </c>
      <c r="C73" s="4">
        <v>1453.78</v>
      </c>
      <c r="D73" s="3">
        <v>223.42</v>
      </c>
      <c r="E73" s="5">
        <v>600</v>
      </c>
      <c r="F73" s="11">
        <f t="shared" si="2"/>
        <v>400</v>
      </c>
      <c r="G73" s="4">
        <v>1454</v>
      </c>
      <c r="H73" s="4">
        <v>1000</v>
      </c>
      <c r="I73" s="41">
        <v>1000</v>
      </c>
      <c r="J73" s="48" t="s">
        <v>327</v>
      </c>
      <c r="K73" s="45"/>
    </row>
    <row r="74" spans="1:11" x14ac:dyDescent="0.25">
      <c r="A74" s="3" t="s">
        <v>140</v>
      </c>
      <c r="B74" s="3" t="s">
        <v>254</v>
      </c>
      <c r="C74" s="4">
        <v>58487.96</v>
      </c>
      <c r="D74" s="4">
        <v>34863.230000000003</v>
      </c>
      <c r="E74" s="5">
        <f>+((D74/9)*12)+2000</f>
        <v>48484.306666666671</v>
      </c>
      <c r="F74" s="11">
        <f t="shared" si="2"/>
        <v>8515.6933333333291</v>
      </c>
      <c r="G74" s="4">
        <v>61724</v>
      </c>
      <c r="H74" s="4">
        <v>57000</v>
      </c>
      <c r="I74" s="41">
        <v>36000</v>
      </c>
      <c r="J74" s="48" t="s">
        <v>379</v>
      </c>
      <c r="K74" s="45"/>
    </row>
    <row r="75" spans="1:11" x14ac:dyDescent="0.25">
      <c r="A75" s="3" t="s">
        <v>141</v>
      </c>
      <c r="B75" s="3" t="s">
        <v>255</v>
      </c>
      <c r="C75" s="3">
        <v>150.85</v>
      </c>
      <c r="D75" s="3">
        <v>100</v>
      </c>
      <c r="E75" s="5">
        <v>100</v>
      </c>
      <c r="F75" s="11">
        <f t="shared" si="2"/>
        <v>200</v>
      </c>
      <c r="G75" s="3">
        <v>151</v>
      </c>
      <c r="H75" s="3">
        <v>300</v>
      </c>
      <c r="I75" s="41">
        <v>200</v>
      </c>
      <c r="J75" s="48" t="s">
        <v>380</v>
      </c>
      <c r="K75" s="45"/>
    </row>
    <row r="76" spans="1:11" x14ac:dyDescent="0.25">
      <c r="A76" s="3" t="s">
        <v>142</v>
      </c>
      <c r="B76" s="3" t="s">
        <v>256</v>
      </c>
      <c r="C76" s="4">
        <v>4499.99</v>
      </c>
      <c r="D76" s="4">
        <v>7825</v>
      </c>
      <c r="E76" s="5">
        <v>0</v>
      </c>
      <c r="F76" s="11">
        <f t="shared" si="2"/>
        <v>12000</v>
      </c>
      <c r="G76" s="4">
        <v>9000</v>
      </c>
      <c r="H76" s="4">
        <v>12000</v>
      </c>
      <c r="I76" s="41">
        <v>7825</v>
      </c>
      <c r="J76" s="48" t="s">
        <v>339</v>
      </c>
      <c r="K76" s="45"/>
    </row>
    <row r="77" spans="1:11" x14ac:dyDescent="0.25">
      <c r="A77" s="3" t="s">
        <v>143</v>
      </c>
      <c r="B77" s="3" t="s">
        <v>257</v>
      </c>
      <c r="C77" s="4">
        <v>15462.98</v>
      </c>
      <c r="D77" s="4">
        <v>7747.87</v>
      </c>
      <c r="E77" s="5">
        <f>+(D77/9)*12</f>
        <v>10330.493333333332</v>
      </c>
      <c r="F77" s="11">
        <f t="shared" si="2"/>
        <v>4269.506666666668</v>
      </c>
      <c r="G77" s="4">
        <v>13032</v>
      </c>
      <c r="H77" s="4">
        <v>14600</v>
      </c>
      <c r="I77" s="41">
        <v>14000</v>
      </c>
      <c r="J77" s="48" t="s">
        <v>381</v>
      </c>
      <c r="K77" s="45"/>
    </row>
    <row r="78" spans="1:11" x14ac:dyDescent="0.25">
      <c r="A78" s="3" t="s">
        <v>144</v>
      </c>
      <c r="B78" s="3" t="s">
        <v>258</v>
      </c>
      <c r="C78" s="4">
        <v>41011.339999999997</v>
      </c>
      <c r="D78" s="4">
        <v>24754.54</v>
      </c>
      <c r="E78" s="5">
        <f>+(D78/9)*12</f>
        <v>33006.053333333337</v>
      </c>
      <c r="F78" s="11">
        <f t="shared" si="2"/>
        <v>-3006.0533333333369</v>
      </c>
      <c r="G78" s="4">
        <v>39852</v>
      </c>
      <c r="H78" s="4">
        <v>30000</v>
      </c>
      <c r="I78" s="41">
        <v>35000</v>
      </c>
      <c r="J78" s="48" t="s">
        <v>339</v>
      </c>
      <c r="K78" s="45"/>
    </row>
    <row r="79" spans="1:11" x14ac:dyDescent="0.25">
      <c r="A79" s="3" t="s">
        <v>145</v>
      </c>
      <c r="B79" s="3" t="s">
        <v>146</v>
      </c>
      <c r="C79" s="4">
        <v>8882.6200000000008</v>
      </c>
      <c r="D79" s="4">
        <v>7151.62</v>
      </c>
      <c r="E79" s="5">
        <f>+(D79/18)*26</f>
        <v>10330.117777777778</v>
      </c>
      <c r="F79" s="11">
        <f t="shared" si="2"/>
        <v>-1370.1177777777775</v>
      </c>
      <c r="G79" s="4">
        <v>8828</v>
      </c>
      <c r="H79" s="4">
        <v>8960</v>
      </c>
      <c r="I79" s="41">
        <v>10500</v>
      </c>
      <c r="J79" s="51" t="s">
        <v>400</v>
      </c>
      <c r="K79" s="45"/>
    </row>
    <row r="80" spans="1:11" x14ac:dyDescent="0.25">
      <c r="A80" s="3" t="s">
        <v>147</v>
      </c>
      <c r="B80" s="3" t="s">
        <v>148</v>
      </c>
      <c r="C80" s="3">
        <v>675.31</v>
      </c>
      <c r="D80" s="3">
        <v>564.96</v>
      </c>
      <c r="E80" s="5">
        <f>+(D80/18)*26</f>
        <v>816.0533333333334</v>
      </c>
      <c r="F80" s="11">
        <f t="shared" si="2"/>
        <v>-176.0533333333334</v>
      </c>
      <c r="G80" s="3">
        <v>676</v>
      </c>
      <c r="H80" s="3">
        <v>640</v>
      </c>
      <c r="I80" s="41">
        <f>+I79*0.0765</f>
        <v>803.25</v>
      </c>
      <c r="J80" s="51">
        <v>7.6499999999999999E-2</v>
      </c>
      <c r="K80" s="45"/>
    </row>
    <row r="81" spans="1:11" x14ac:dyDescent="0.25">
      <c r="A81" s="3" t="s">
        <v>149</v>
      </c>
      <c r="B81" s="3" t="s">
        <v>259</v>
      </c>
      <c r="C81" s="4">
        <v>22401.59</v>
      </c>
      <c r="D81" s="4">
        <v>9553.2900000000009</v>
      </c>
      <c r="E81" s="5">
        <f>+(D81/9)*12</f>
        <v>12737.720000000001</v>
      </c>
      <c r="F81" s="11">
        <f t="shared" si="2"/>
        <v>-737.72000000000116</v>
      </c>
      <c r="G81" s="4">
        <v>19125</v>
      </c>
      <c r="H81" s="4">
        <v>12000</v>
      </c>
      <c r="I81" s="41">
        <v>13500</v>
      </c>
      <c r="J81" s="48" t="s">
        <v>339</v>
      </c>
      <c r="K81" s="45"/>
    </row>
    <row r="82" spans="1:11" x14ac:dyDescent="0.25">
      <c r="A82" s="3" t="s">
        <v>150</v>
      </c>
      <c r="B82" s="3" t="s">
        <v>260</v>
      </c>
      <c r="C82" s="4">
        <v>3162.67</v>
      </c>
      <c r="D82" s="4">
        <v>2222.2399999999998</v>
      </c>
      <c r="E82" s="5">
        <f>+(D82/9)*12</f>
        <v>2962.9866666666662</v>
      </c>
      <c r="F82" s="11">
        <f t="shared" si="2"/>
        <v>3937.0133333333338</v>
      </c>
      <c r="G82" s="4">
        <v>4063</v>
      </c>
      <c r="H82" s="4">
        <v>6900</v>
      </c>
      <c r="I82" s="41">
        <v>3200</v>
      </c>
      <c r="J82" s="48" t="s">
        <v>339</v>
      </c>
      <c r="K82" s="45"/>
    </row>
    <row r="83" spans="1:11" x14ac:dyDescent="0.25">
      <c r="A83" s="3" t="s">
        <v>151</v>
      </c>
      <c r="B83" s="3" t="s">
        <v>152</v>
      </c>
      <c r="C83" s="4">
        <v>31063.5</v>
      </c>
      <c r="D83" s="3">
        <v>0</v>
      </c>
      <c r="E83" s="5">
        <v>0</v>
      </c>
      <c r="F83" s="11">
        <f t="shared" si="2"/>
        <v>0</v>
      </c>
      <c r="G83" s="3">
        <v>0</v>
      </c>
      <c r="H83" s="3">
        <v>0</v>
      </c>
      <c r="I83" s="41">
        <v>0</v>
      </c>
      <c r="J83" s="48">
        <v>0</v>
      </c>
      <c r="K83" s="45"/>
    </row>
    <row r="84" spans="1:11" x14ac:dyDescent="0.25">
      <c r="A84" s="3" t="s">
        <v>153</v>
      </c>
      <c r="B84" s="3" t="s">
        <v>152</v>
      </c>
      <c r="C84" s="3">
        <v>0</v>
      </c>
      <c r="D84" s="3">
        <v>0</v>
      </c>
      <c r="E84" s="5">
        <v>0</v>
      </c>
      <c r="F84" s="11">
        <f t="shared" si="2"/>
        <v>0</v>
      </c>
      <c r="G84" s="3">
        <v>0</v>
      </c>
      <c r="H84" s="3">
        <v>0</v>
      </c>
      <c r="I84" s="41">
        <v>0</v>
      </c>
      <c r="J84" s="48">
        <v>0</v>
      </c>
      <c r="K84" s="45"/>
    </row>
    <row r="85" spans="1:11" x14ac:dyDescent="0.25">
      <c r="A85" s="3" t="s">
        <v>154</v>
      </c>
      <c r="B85" s="3" t="s">
        <v>382</v>
      </c>
      <c r="C85" s="4">
        <v>47822.64</v>
      </c>
      <c r="D85" s="4">
        <v>46997.760000000002</v>
      </c>
      <c r="E85" s="5">
        <v>46997.760000000002</v>
      </c>
      <c r="F85" s="11">
        <f t="shared" si="2"/>
        <v>-4997.760000000002</v>
      </c>
      <c r="G85" s="4">
        <v>47823</v>
      </c>
      <c r="H85" s="4">
        <v>42000</v>
      </c>
      <c r="I85" s="41">
        <v>52000</v>
      </c>
      <c r="J85" s="48" t="s">
        <v>383</v>
      </c>
      <c r="K85" s="45"/>
    </row>
    <row r="86" spans="1:11" x14ac:dyDescent="0.25">
      <c r="A86" s="3" t="s">
        <v>155</v>
      </c>
      <c r="B86" s="3" t="s">
        <v>156</v>
      </c>
      <c r="C86" s="4">
        <v>2154.6</v>
      </c>
      <c r="D86" s="4">
        <v>1207.2</v>
      </c>
      <c r="E86" s="5">
        <v>2100</v>
      </c>
      <c r="F86" s="11">
        <f t="shared" si="2"/>
        <v>0</v>
      </c>
      <c r="G86" s="4">
        <v>2160</v>
      </c>
      <c r="H86" s="4">
        <v>2100</v>
      </c>
      <c r="I86" s="41">
        <v>2100</v>
      </c>
      <c r="J86" s="48" t="s">
        <v>328</v>
      </c>
      <c r="K86" s="45"/>
    </row>
    <row r="87" spans="1:11" x14ac:dyDescent="0.25">
      <c r="A87" s="3" t="s">
        <v>157</v>
      </c>
      <c r="B87" s="3" t="s">
        <v>158</v>
      </c>
      <c r="C87" s="3">
        <v>165.17</v>
      </c>
      <c r="D87" s="3">
        <v>93.66</v>
      </c>
      <c r="E87" s="5">
        <v>160</v>
      </c>
      <c r="F87" s="11">
        <f t="shared" si="2"/>
        <v>0</v>
      </c>
      <c r="G87" s="3">
        <v>166</v>
      </c>
      <c r="H87" s="3">
        <v>160</v>
      </c>
      <c r="I87" s="41">
        <v>160</v>
      </c>
      <c r="J87" s="48" t="s">
        <v>328</v>
      </c>
      <c r="K87" s="45"/>
    </row>
    <row r="88" spans="1:11" x14ac:dyDescent="0.25">
      <c r="A88" s="3" t="s">
        <v>159</v>
      </c>
      <c r="B88" s="3" t="s">
        <v>160</v>
      </c>
      <c r="C88" s="4">
        <v>356854.85</v>
      </c>
      <c r="D88" s="4">
        <v>282612.59999999998</v>
      </c>
      <c r="E88" s="5">
        <v>376816.85</v>
      </c>
      <c r="F88" s="11">
        <f t="shared" si="2"/>
        <v>0</v>
      </c>
      <c r="G88" s="4">
        <v>356854.85</v>
      </c>
      <c r="H88" s="4">
        <v>376816.85</v>
      </c>
      <c r="I88" s="41">
        <v>374997.7</v>
      </c>
      <c r="J88" s="60" t="s">
        <v>401</v>
      </c>
      <c r="K88" s="45"/>
    </row>
    <row r="89" spans="1:11" x14ac:dyDescent="0.25">
      <c r="A89" s="3" t="s">
        <v>161</v>
      </c>
      <c r="B89" s="3" t="s">
        <v>261</v>
      </c>
      <c r="C89" s="4">
        <v>48143.48</v>
      </c>
      <c r="D89" s="4">
        <v>50990.78</v>
      </c>
      <c r="E89" s="5">
        <v>50990.78</v>
      </c>
      <c r="F89" s="11">
        <f t="shared" si="2"/>
        <v>0</v>
      </c>
      <c r="G89" s="4">
        <v>50990.78</v>
      </c>
      <c r="H89" s="4">
        <v>50990.78</v>
      </c>
      <c r="I89" s="41">
        <v>50990.78</v>
      </c>
      <c r="J89" s="52" t="s">
        <v>384</v>
      </c>
      <c r="K89" s="45"/>
    </row>
    <row r="90" spans="1:11" x14ac:dyDescent="0.25">
      <c r="A90" s="3" t="s">
        <v>163</v>
      </c>
      <c r="B90" s="3" t="s">
        <v>164</v>
      </c>
      <c r="C90" s="4">
        <v>15000</v>
      </c>
      <c r="D90" s="4">
        <v>15000</v>
      </c>
      <c r="E90" s="5">
        <v>15000</v>
      </c>
      <c r="F90" s="11">
        <f t="shared" si="2"/>
        <v>0</v>
      </c>
      <c r="G90" s="4">
        <v>15000</v>
      </c>
      <c r="H90" s="4">
        <v>15000</v>
      </c>
      <c r="I90" s="41">
        <v>15000</v>
      </c>
      <c r="J90" s="52" t="s">
        <v>384</v>
      </c>
      <c r="K90" s="45"/>
    </row>
    <row r="91" spans="1:11" x14ac:dyDescent="0.25">
      <c r="A91" s="3" t="s">
        <v>165</v>
      </c>
      <c r="B91" s="3" t="s">
        <v>262</v>
      </c>
      <c r="C91" s="4">
        <v>4263.74</v>
      </c>
      <c r="D91" s="4">
        <v>4977.57</v>
      </c>
      <c r="E91" s="5">
        <v>4977.57</v>
      </c>
      <c r="F91" s="11">
        <f t="shared" si="2"/>
        <v>-577.56999999999971</v>
      </c>
      <c r="G91" s="4">
        <v>4415</v>
      </c>
      <c r="H91" s="4">
        <v>4400</v>
      </c>
      <c r="I91" s="41">
        <v>5000</v>
      </c>
      <c r="J91" s="48" t="s">
        <v>385</v>
      </c>
      <c r="K91" s="45"/>
    </row>
    <row r="92" spans="1:11" x14ac:dyDescent="0.25">
      <c r="A92" s="3" t="s">
        <v>166</v>
      </c>
      <c r="B92" s="3" t="s">
        <v>162</v>
      </c>
      <c r="C92" s="4">
        <v>89783</v>
      </c>
      <c r="D92" s="4">
        <v>89783</v>
      </c>
      <c r="E92" s="5">
        <f>+D92</f>
        <v>89783</v>
      </c>
      <c r="F92" s="11">
        <f t="shared" si="2"/>
        <v>0</v>
      </c>
      <c r="G92" s="4">
        <v>89783</v>
      </c>
      <c r="H92" s="4">
        <v>89783</v>
      </c>
      <c r="I92" s="41">
        <v>89783</v>
      </c>
      <c r="J92" s="48" t="s">
        <v>386</v>
      </c>
      <c r="K92" s="45"/>
    </row>
    <row r="93" spans="1:11" x14ac:dyDescent="0.25">
      <c r="A93" s="3" t="s">
        <v>167</v>
      </c>
      <c r="B93" s="3" t="s">
        <v>168</v>
      </c>
      <c r="C93" s="4">
        <v>4450</v>
      </c>
      <c r="D93" s="3">
        <v>408.75</v>
      </c>
      <c r="E93" s="5">
        <f>+D93+125+125+125+125</f>
        <v>908.75</v>
      </c>
      <c r="F93" s="11">
        <f t="shared" si="2"/>
        <v>6591.25</v>
      </c>
      <c r="G93" s="4">
        <v>7500</v>
      </c>
      <c r="H93" s="4">
        <v>7500</v>
      </c>
      <c r="I93" s="41">
        <f>125*12</f>
        <v>1500</v>
      </c>
      <c r="J93" s="48" t="s">
        <v>387</v>
      </c>
      <c r="K93" s="45"/>
    </row>
    <row r="94" spans="1:11" x14ac:dyDescent="0.25">
      <c r="A94" s="3" t="s">
        <v>169</v>
      </c>
      <c r="B94" s="3" t="s">
        <v>170</v>
      </c>
      <c r="C94" s="3">
        <v>129.9</v>
      </c>
      <c r="D94" s="3">
        <v>0</v>
      </c>
      <c r="E94" s="5">
        <v>0</v>
      </c>
      <c r="F94" s="11">
        <f t="shared" si="2"/>
        <v>0</v>
      </c>
      <c r="G94" s="3">
        <v>0</v>
      </c>
      <c r="H94" s="3">
        <v>0</v>
      </c>
      <c r="I94" s="41">
        <v>0</v>
      </c>
      <c r="J94" s="48"/>
      <c r="K94" s="45"/>
    </row>
    <row r="95" spans="1:11" x14ac:dyDescent="0.25">
      <c r="A95" s="3" t="s">
        <v>171</v>
      </c>
      <c r="B95" s="3" t="s">
        <v>263</v>
      </c>
      <c r="C95" s="4">
        <v>22353.25</v>
      </c>
      <c r="D95" s="4">
        <v>-7815</v>
      </c>
      <c r="E95" s="38">
        <v>28477.14</v>
      </c>
      <c r="F95" s="11">
        <f t="shared" si="2"/>
        <v>0</v>
      </c>
      <c r="G95" s="4">
        <v>22354</v>
      </c>
      <c r="H95" s="61">
        <v>28477.14</v>
      </c>
      <c r="I95" s="41">
        <f>28477.14+7815+12000+3677.15</f>
        <v>51969.29</v>
      </c>
      <c r="J95" s="48" t="s">
        <v>336</v>
      </c>
      <c r="K95" s="45"/>
    </row>
    <row r="96" spans="1:11" x14ac:dyDescent="0.25">
      <c r="A96" s="1" t="s">
        <v>0</v>
      </c>
      <c r="B96" s="1" t="s">
        <v>1</v>
      </c>
      <c r="C96" s="1" t="s">
        <v>2</v>
      </c>
      <c r="D96" s="1" t="s">
        <v>3</v>
      </c>
      <c r="E96" s="6" t="s">
        <v>4</v>
      </c>
      <c r="F96" s="10" t="s">
        <v>251</v>
      </c>
      <c r="G96" s="1" t="s">
        <v>5</v>
      </c>
      <c r="H96" s="1" t="s">
        <v>6</v>
      </c>
      <c r="I96" s="36" t="s">
        <v>7</v>
      </c>
    </row>
    <row r="97" spans="1:11" x14ac:dyDescent="0.25">
      <c r="A97" s="3" t="s">
        <v>172</v>
      </c>
      <c r="B97" s="3" t="s">
        <v>173</v>
      </c>
      <c r="C97" s="4">
        <v>130703.56</v>
      </c>
      <c r="D97" s="4">
        <v>91076.52</v>
      </c>
      <c r="E97" s="5">
        <f>+(D97/18)*26</f>
        <v>131554.97333333336</v>
      </c>
      <c r="F97" s="11">
        <f t="shared" si="2"/>
        <v>-746.93333333336341</v>
      </c>
      <c r="G97" s="4">
        <v>127931</v>
      </c>
      <c r="H97" s="4">
        <v>130808.04</v>
      </c>
      <c r="I97" s="41">
        <f>+(E97*3%)+E97</f>
        <v>135501.62253333337</v>
      </c>
      <c r="J97" s="47" t="s">
        <v>402</v>
      </c>
      <c r="K97" s="45"/>
    </row>
    <row r="98" spans="1:11" x14ac:dyDescent="0.25">
      <c r="A98" s="3" t="s">
        <v>174</v>
      </c>
      <c r="B98" s="3" t="s">
        <v>175</v>
      </c>
      <c r="C98" s="4">
        <v>9153.02</v>
      </c>
      <c r="D98" s="4">
        <v>7213.22</v>
      </c>
      <c r="E98" s="5">
        <f>+(D98/18)*26</f>
        <v>10419.095555555556</v>
      </c>
      <c r="F98" s="11">
        <f t="shared" si="2"/>
        <v>-412.28555555555613</v>
      </c>
      <c r="G98" s="4">
        <v>9154</v>
      </c>
      <c r="H98" s="4">
        <v>10006.81</v>
      </c>
      <c r="I98" s="41">
        <f>+(E98*3%)+E98</f>
        <v>10731.668422222223</v>
      </c>
      <c r="J98" s="47" t="s">
        <v>402</v>
      </c>
      <c r="K98" s="45"/>
    </row>
    <row r="99" spans="1:11" x14ac:dyDescent="0.25">
      <c r="A99" s="3" t="s">
        <v>176</v>
      </c>
      <c r="B99" s="3" t="s">
        <v>177</v>
      </c>
      <c r="C99" s="4">
        <v>8003.05</v>
      </c>
      <c r="D99" s="4">
        <v>5916.17</v>
      </c>
      <c r="E99" s="5">
        <f>+(D99/18)*26</f>
        <v>8545.5788888888892</v>
      </c>
      <c r="F99" s="11">
        <f t="shared" si="2"/>
        <v>610.98111111111029</v>
      </c>
      <c r="G99" s="4">
        <v>8156</v>
      </c>
      <c r="H99" s="4">
        <v>9156.56</v>
      </c>
      <c r="I99" s="41">
        <f>+(E99*3%)+E99</f>
        <v>8801.9462555555565</v>
      </c>
      <c r="J99" s="47" t="s">
        <v>402</v>
      </c>
      <c r="K99" s="45"/>
    </row>
    <row r="100" spans="1:11" x14ac:dyDescent="0.25">
      <c r="A100" s="3" t="s">
        <v>178</v>
      </c>
      <c r="B100" s="3" t="s">
        <v>264</v>
      </c>
      <c r="C100" s="4">
        <v>69734.17</v>
      </c>
      <c r="D100" s="4">
        <v>40301.81</v>
      </c>
      <c r="E100" s="5">
        <v>68000</v>
      </c>
      <c r="F100" s="11">
        <f t="shared" si="2"/>
        <v>0</v>
      </c>
      <c r="G100" s="4">
        <v>51908</v>
      </c>
      <c r="H100" s="4">
        <v>68000</v>
      </c>
      <c r="I100" s="41">
        <v>68000</v>
      </c>
      <c r="J100" s="53" t="s">
        <v>338</v>
      </c>
      <c r="K100" s="45"/>
    </row>
    <row r="101" spans="1:11" x14ac:dyDescent="0.25">
      <c r="A101" s="3" t="s">
        <v>179</v>
      </c>
      <c r="B101" s="3" t="s">
        <v>180</v>
      </c>
      <c r="C101" s="4">
        <v>16451.64</v>
      </c>
      <c r="D101" s="4">
        <v>11287.94</v>
      </c>
      <c r="E101" s="5">
        <f>+(D101/9)*12</f>
        <v>15050.586666666666</v>
      </c>
      <c r="F101" s="11">
        <f>+H101-E101</f>
        <v>-3050.5866666666661</v>
      </c>
      <c r="G101" s="4">
        <v>15415</v>
      </c>
      <c r="H101" s="4">
        <v>12000</v>
      </c>
      <c r="I101" s="41">
        <v>16000</v>
      </c>
      <c r="J101" s="48" t="s">
        <v>339</v>
      </c>
      <c r="K101" s="45"/>
    </row>
    <row r="102" spans="1:11" x14ac:dyDescent="0.25">
      <c r="A102" s="3" t="s">
        <v>181</v>
      </c>
      <c r="B102" s="3" t="s">
        <v>182</v>
      </c>
      <c r="C102" s="4">
        <v>24013.07</v>
      </c>
      <c r="D102" s="4">
        <v>10061.24</v>
      </c>
      <c r="E102" s="5">
        <f>+(D102/9)*12</f>
        <v>13414.986666666668</v>
      </c>
      <c r="F102" s="11">
        <f>+H102-E102</f>
        <v>6585.0133333333324</v>
      </c>
      <c r="G102" s="4">
        <v>20590</v>
      </c>
      <c r="H102" s="4">
        <v>20000</v>
      </c>
      <c r="I102" s="41">
        <v>17000</v>
      </c>
      <c r="J102" s="48" t="s">
        <v>339</v>
      </c>
      <c r="K102" s="45"/>
    </row>
    <row r="103" spans="1:11" x14ac:dyDescent="0.25">
      <c r="A103" s="3" t="s">
        <v>183</v>
      </c>
      <c r="B103" s="3" t="s">
        <v>184</v>
      </c>
      <c r="C103" s="4">
        <v>3751.49</v>
      </c>
      <c r="D103" s="4">
        <v>1869.13</v>
      </c>
      <c r="E103" s="5">
        <f>+(D103/9)*12</f>
        <v>2492.1733333333336</v>
      </c>
      <c r="F103" s="11">
        <f>+H103-E103</f>
        <v>507.82666666666637</v>
      </c>
      <c r="G103" s="4">
        <v>3422</v>
      </c>
      <c r="H103" s="4">
        <v>3000</v>
      </c>
      <c r="I103" s="41">
        <v>2600</v>
      </c>
      <c r="J103" s="48" t="s">
        <v>339</v>
      </c>
      <c r="K103" s="45"/>
    </row>
    <row r="104" spans="1:11" x14ac:dyDescent="0.25">
      <c r="A104" s="3" t="s">
        <v>185</v>
      </c>
      <c r="B104" s="3" t="s">
        <v>186</v>
      </c>
      <c r="C104" s="4">
        <v>21382.71</v>
      </c>
      <c r="D104" s="4">
        <v>13732.62</v>
      </c>
      <c r="E104" s="5">
        <f>+(D104/9)*12</f>
        <v>18310.160000000003</v>
      </c>
      <c r="F104" s="11">
        <f t="shared" si="2"/>
        <v>-3310.1600000000035</v>
      </c>
      <c r="G104" s="4">
        <v>20269</v>
      </c>
      <c r="H104" s="4">
        <v>15000</v>
      </c>
      <c r="I104" s="41">
        <v>20000</v>
      </c>
      <c r="J104" s="48" t="s">
        <v>340</v>
      </c>
      <c r="K104" s="45"/>
    </row>
    <row r="105" spans="1:11" x14ac:dyDescent="0.25">
      <c r="A105" s="3" t="s">
        <v>187</v>
      </c>
      <c r="B105" s="3" t="s">
        <v>188</v>
      </c>
      <c r="C105" s="4">
        <v>7720.48</v>
      </c>
      <c r="D105" s="4">
        <v>4277.58</v>
      </c>
      <c r="E105" s="5">
        <f t="shared" ref="E105:E110" si="3">+(D105/18)*26</f>
        <v>6178.7266666666665</v>
      </c>
      <c r="F105" s="11">
        <f t="shared" si="2"/>
        <v>-1861.9966666666669</v>
      </c>
      <c r="G105" s="4">
        <v>7721</v>
      </c>
      <c r="H105" s="4">
        <v>4316.7299999999996</v>
      </c>
      <c r="I105" s="41">
        <f>+(E105*3%)+E105</f>
        <v>6364.0884666666661</v>
      </c>
      <c r="J105" s="47" t="s">
        <v>402</v>
      </c>
      <c r="K105" s="45"/>
    </row>
    <row r="106" spans="1:11" x14ac:dyDescent="0.25">
      <c r="A106" s="3" t="s">
        <v>189</v>
      </c>
      <c r="B106" s="3" t="s">
        <v>190</v>
      </c>
      <c r="C106" s="3">
        <v>324.95</v>
      </c>
      <c r="D106" s="3">
        <v>316.64999999999998</v>
      </c>
      <c r="E106" s="5">
        <f t="shared" si="3"/>
        <v>457.38333333333327</v>
      </c>
      <c r="F106" s="11">
        <f t="shared" si="2"/>
        <v>-127.15333333333325</v>
      </c>
      <c r="G106" s="3">
        <v>325</v>
      </c>
      <c r="H106" s="3">
        <v>330.23</v>
      </c>
      <c r="I106" s="41">
        <f>+(E106*3%)+E106</f>
        <v>471.10483333333326</v>
      </c>
      <c r="J106" s="47" t="s">
        <v>402</v>
      </c>
      <c r="K106" s="45"/>
    </row>
    <row r="107" spans="1:11" x14ac:dyDescent="0.25">
      <c r="A107" s="3" t="s">
        <v>191</v>
      </c>
      <c r="B107" s="3" t="s">
        <v>192</v>
      </c>
      <c r="C107" s="3">
        <v>543.74</v>
      </c>
      <c r="D107" s="3">
        <v>299.45</v>
      </c>
      <c r="E107" s="5">
        <f t="shared" si="3"/>
        <v>432.53888888888883</v>
      </c>
      <c r="F107" s="11">
        <f t="shared" si="2"/>
        <v>-130.36888888888882</v>
      </c>
      <c r="G107" s="3">
        <v>544</v>
      </c>
      <c r="H107" s="3">
        <v>302.17</v>
      </c>
      <c r="I107" s="41">
        <f>+(E107*3%)+E107</f>
        <v>445.51505555555548</v>
      </c>
      <c r="J107" s="47" t="s">
        <v>402</v>
      </c>
      <c r="K107" s="45"/>
    </row>
    <row r="108" spans="1:11" x14ac:dyDescent="0.25">
      <c r="A108" s="3" t="s">
        <v>193</v>
      </c>
      <c r="B108" s="3" t="s">
        <v>194</v>
      </c>
      <c r="C108" s="4">
        <v>25512.22</v>
      </c>
      <c r="D108" s="4">
        <v>17440.830000000002</v>
      </c>
      <c r="E108" s="5">
        <f t="shared" si="3"/>
        <v>25192.31</v>
      </c>
      <c r="F108" s="11">
        <f t="shared" si="2"/>
        <v>3273.119999999999</v>
      </c>
      <c r="G108" s="4">
        <v>25702</v>
      </c>
      <c r="H108" s="4">
        <v>28465.43</v>
      </c>
      <c r="I108" s="41">
        <f>+(E108*3%)+E108</f>
        <v>25948.079300000001</v>
      </c>
      <c r="J108" s="47" t="s">
        <v>402</v>
      </c>
      <c r="K108" s="45"/>
    </row>
    <row r="109" spans="1:11" x14ac:dyDescent="0.25">
      <c r="A109" s="3" t="s">
        <v>195</v>
      </c>
      <c r="B109" s="3" t="s">
        <v>196</v>
      </c>
      <c r="C109" s="4">
        <v>1801.75</v>
      </c>
      <c r="D109" s="4">
        <v>1460.9</v>
      </c>
      <c r="E109" s="5">
        <f t="shared" si="3"/>
        <v>2110.1888888888889</v>
      </c>
      <c r="F109" s="11">
        <f t="shared" si="2"/>
        <v>67.421111111111259</v>
      </c>
      <c r="G109" s="4">
        <v>1802</v>
      </c>
      <c r="H109" s="4">
        <v>2177.61</v>
      </c>
      <c r="I109" s="41">
        <f>+(E109*3%)+E109</f>
        <v>2173.4945555555555</v>
      </c>
      <c r="J109" s="47" t="s">
        <v>402</v>
      </c>
      <c r="K109" s="45"/>
    </row>
    <row r="110" spans="1:11" x14ac:dyDescent="0.25">
      <c r="A110" s="3" t="s">
        <v>197</v>
      </c>
      <c r="B110" s="3" t="s">
        <v>198</v>
      </c>
      <c r="C110" s="4">
        <v>1757.89</v>
      </c>
      <c r="D110" s="4">
        <v>1391.64</v>
      </c>
      <c r="E110" s="5">
        <f t="shared" si="3"/>
        <v>2010.1466666666665</v>
      </c>
      <c r="F110" s="11">
        <f t="shared" si="2"/>
        <v>-17.566666666666606</v>
      </c>
      <c r="G110" s="4">
        <v>1758</v>
      </c>
      <c r="H110" s="4">
        <v>1992.58</v>
      </c>
      <c r="I110" s="41">
        <f>+(E110*3%)+E110</f>
        <v>2070.4510666666665</v>
      </c>
      <c r="J110" s="47" t="s">
        <v>402</v>
      </c>
      <c r="K110" s="45"/>
    </row>
    <row r="111" spans="1:11" x14ac:dyDescent="0.25">
      <c r="A111" s="3" t="s">
        <v>199</v>
      </c>
      <c r="B111" s="3" t="s">
        <v>265</v>
      </c>
      <c r="C111" s="4">
        <v>230212.27</v>
      </c>
      <c r="D111" s="4">
        <v>171327.67</v>
      </c>
      <c r="E111" s="5">
        <v>211751.93</v>
      </c>
      <c r="F111" s="11">
        <f t="shared" si="2"/>
        <v>0</v>
      </c>
      <c r="G111" s="4">
        <v>266984.18</v>
      </c>
      <c r="H111" s="4">
        <v>211751.93</v>
      </c>
      <c r="I111" s="41">
        <f>190000+12609.52</f>
        <v>202609.52</v>
      </c>
      <c r="J111" s="48" t="s">
        <v>341</v>
      </c>
      <c r="K111" s="45"/>
    </row>
    <row r="112" spans="1:11" x14ac:dyDescent="0.25">
      <c r="A112" s="3" t="s">
        <v>200</v>
      </c>
      <c r="B112" s="3" t="s">
        <v>201</v>
      </c>
      <c r="C112" s="3">
        <v>0</v>
      </c>
      <c r="D112" s="3">
        <v>0</v>
      </c>
      <c r="E112" s="5">
        <v>0</v>
      </c>
      <c r="F112" s="11">
        <f t="shared" si="2"/>
        <v>0</v>
      </c>
      <c r="G112" s="3">
        <v>0</v>
      </c>
      <c r="H112" s="3">
        <v>0</v>
      </c>
      <c r="I112" s="41">
        <v>0</v>
      </c>
      <c r="J112" s="48"/>
      <c r="K112" s="45"/>
    </row>
    <row r="113" spans="1:11" x14ac:dyDescent="0.25">
      <c r="A113" s="3" t="s">
        <v>202</v>
      </c>
      <c r="B113" s="3" t="s">
        <v>203</v>
      </c>
      <c r="C113" s="4">
        <v>22638.29</v>
      </c>
      <c r="D113" s="4">
        <v>17123.64</v>
      </c>
      <c r="E113" s="5">
        <f>+(D113/9)*12</f>
        <v>22831.519999999997</v>
      </c>
      <c r="F113" s="11">
        <f t="shared" si="2"/>
        <v>2168.4800000000032</v>
      </c>
      <c r="G113" s="4">
        <v>17967</v>
      </c>
      <c r="H113" s="4">
        <v>25000</v>
      </c>
      <c r="I113" s="41">
        <v>24000</v>
      </c>
      <c r="J113" s="48" t="s">
        <v>339</v>
      </c>
      <c r="K113" s="45"/>
    </row>
    <row r="114" spans="1:11" x14ac:dyDescent="0.25">
      <c r="A114" s="3" t="s">
        <v>204</v>
      </c>
      <c r="B114" s="3" t="s">
        <v>266</v>
      </c>
      <c r="C114" s="4">
        <v>74500.56</v>
      </c>
      <c r="D114" s="4">
        <v>7313.11</v>
      </c>
      <c r="E114" s="5">
        <f>+(D114/9)*12</f>
        <v>9750.8133333333335</v>
      </c>
      <c r="F114" s="11">
        <f t="shared" ref="F114:F140" si="4">+H114-E114</f>
        <v>2609.1866666666665</v>
      </c>
      <c r="G114" s="4">
        <v>15721</v>
      </c>
      <c r="H114" s="4">
        <v>12360</v>
      </c>
      <c r="I114" s="41">
        <v>10000</v>
      </c>
      <c r="J114" s="48" t="s">
        <v>339</v>
      </c>
      <c r="K114" s="45"/>
    </row>
    <row r="115" spans="1:11" x14ac:dyDescent="0.25">
      <c r="A115" s="3" t="s">
        <v>205</v>
      </c>
      <c r="B115" s="3" t="s">
        <v>267</v>
      </c>
      <c r="C115" s="4">
        <v>5913.5</v>
      </c>
      <c r="D115" s="4">
        <v>3008.75</v>
      </c>
      <c r="E115" s="5">
        <v>7450</v>
      </c>
      <c r="F115" s="11">
        <f t="shared" si="4"/>
        <v>0</v>
      </c>
      <c r="G115" s="3">
        <v>867</v>
      </c>
      <c r="H115" s="4">
        <v>7450</v>
      </c>
      <c r="I115" s="41">
        <v>7450</v>
      </c>
      <c r="J115" s="48" t="s">
        <v>342</v>
      </c>
      <c r="K115" s="45"/>
    </row>
    <row r="116" spans="1:11" x14ac:dyDescent="0.25">
      <c r="A116" s="3" t="s">
        <v>206</v>
      </c>
      <c r="B116" s="3" t="s">
        <v>343</v>
      </c>
      <c r="C116" s="4">
        <v>8551.8799999999992</v>
      </c>
      <c r="D116" s="4">
        <v>5501.89</v>
      </c>
      <c r="E116" s="5">
        <f>+(D116/9)*12</f>
        <v>7335.8533333333335</v>
      </c>
      <c r="F116" s="11">
        <f t="shared" si="4"/>
        <v>1664.1466666666665</v>
      </c>
      <c r="G116" s="4">
        <v>9448</v>
      </c>
      <c r="H116" s="4">
        <v>9000</v>
      </c>
      <c r="I116" s="41">
        <v>8000</v>
      </c>
      <c r="J116" s="48" t="s">
        <v>339</v>
      </c>
      <c r="K116" s="45"/>
    </row>
    <row r="117" spans="1:11" x14ac:dyDescent="0.25">
      <c r="A117" s="3" t="s">
        <v>207</v>
      </c>
      <c r="B117" s="3" t="s">
        <v>208</v>
      </c>
      <c r="C117" s="3">
        <v>639.1</v>
      </c>
      <c r="D117" s="3">
        <v>420.91</v>
      </c>
      <c r="E117" s="5">
        <f>+(D117/9)*12</f>
        <v>561.21333333333337</v>
      </c>
      <c r="F117" s="11">
        <f t="shared" si="4"/>
        <v>138.78666666666663</v>
      </c>
      <c r="G117" s="3">
        <v>760</v>
      </c>
      <c r="H117" s="3">
        <v>700</v>
      </c>
      <c r="I117" s="41">
        <f>+I116*0.0765</f>
        <v>612</v>
      </c>
      <c r="J117" s="48" t="s">
        <v>339</v>
      </c>
      <c r="K117" s="45"/>
    </row>
    <row r="118" spans="1:11" x14ac:dyDescent="0.25">
      <c r="A118" s="3" t="s">
        <v>209</v>
      </c>
      <c r="B118" s="3" t="s">
        <v>210</v>
      </c>
      <c r="C118" s="3">
        <v>331.6</v>
      </c>
      <c r="D118" s="3">
        <v>152.55000000000001</v>
      </c>
      <c r="E118" s="5">
        <v>200</v>
      </c>
      <c r="F118" s="11">
        <f t="shared" si="4"/>
        <v>0</v>
      </c>
      <c r="G118" s="3">
        <v>268</v>
      </c>
      <c r="H118" s="3">
        <v>200</v>
      </c>
      <c r="I118" s="41">
        <v>200</v>
      </c>
      <c r="J118" s="48" t="s">
        <v>339</v>
      </c>
      <c r="K118" s="45"/>
    </row>
    <row r="119" spans="1:11" x14ac:dyDescent="0.25">
      <c r="A119" s="3" t="s">
        <v>211</v>
      </c>
      <c r="B119" s="3" t="s">
        <v>212</v>
      </c>
      <c r="C119" s="3">
        <v>86.08</v>
      </c>
      <c r="D119" s="3">
        <v>43.94</v>
      </c>
      <c r="E119" s="5">
        <v>100</v>
      </c>
      <c r="F119" s="11">
        <f t="shared" si="4"/>
        <v>60</v>
      </c>
      <c r="G119" s="3">
        <v>87</v>
      </c>
      <c r="H119" s="3">
        <v>160</v>
      </c>
      <c r="I119" s="41">
        <v>160</v>
      </c>
      <c r="J119" s="48" t="s">
        <v>339</v>
      </c>
      <c r="K119" s="45"/>
    </row>
    <row r="120" spans="1:11" x14ac:dyDescent="0.25">
      <c r="A120" s="3" t="s">
        <v>213</v>
      </c>
      <c r="B120" s="3" t="s">
        <v>214</v>
      </c>
      <c r="C120" s="4">
        <v>28531.96</v>
      </c>
      <c r="D120" s="4">
        <v>39265.980000000003</v>
      </c>
      <c r="E120" s="5">
        <v>78531.95</v>
      </c>
      <c r="F120" s="11">
        <f t="shared" si="4"/>
        <v>0</v>
      </c>
      <c r="G120" s="4">
        <v>78531.95</v>
      </c>
      <c r="H120" s="4">
        <v>78531.95</v>
      </c>
      <c r="I120" s="41">
        <v>76961.31</v>
      </c>
      <c r="J120" s="48" t="s">
        <v>344</v>
      </c>
      <c r="K120" s="45"/>
    </row>
    <row r="121" spans="1:11" x14ac:dyDescent="0.25">
      <c r="A121" s="3" t="s">
        <v>215</v>
      </c>
      <c r="B121" s="3" t="s">
        <v>216</v>
      </c>
      <c r="C121" s="3">
        <v>919.06</v>
      </c>
      <c r="D121" s="4">
        <v>1671.68</v>
      </c>
      <c r="E121" s="5">
        <v>0</v>
      </c>
      <c r="F121" s="11">
        <f t="shared" si="4"/>
        <v>0</v>
      </c>
      <c r="G121" s="3">
        <v>0</v>
      </c>
      <c r="H121" s="3">
        <v>0</v>
      </c>
      <c r="I121" s="41">
        <v>0</v>
      </c>
      <c r="J121" s="48"/>
      <c r="K121" s="45"/>
    </row>
    <row r="122" spans="1:11" x14ac:dyDescent="0.25">
      <c r="A122" s="3" t="s">
        <v>217</v>
      </c>
      <c r="B122" s="3" t="s">
        <v>218</v>
      </c>
      <c r="C122" s="4">
        <v>1155.67</v>
      </c>
      <c r="D122" s="4">
        <v>1486.9</v>
      </c>
      <c r="E122" s="5">
        <v>2000</v>
      </c>
      <c r="F122" s="11">
        <f t="shared" si="4"/>
        <v>0</v>
      </c>
      <c r="G122" s="4">
        <v>1156</v>
      </c>
      <c r="H122" s="4">
        <v>2000</v>
      </c>
      <c r="I122" s="41">
        <v>2000</v>
      </c>
      <c r="J122" s="48" t="s">
        <v>329</v>
      </c>
      <c r="K122" s="45"/>
    </row>
    <row r="123" spans="1:11" x14ac:dyDescent="0.25">
      <c r="A123" s="3" t="s">
        <v>219</v>
      </c>
      <c r="B123" s="3" t="s">
        <v>268</v>
      </c>
      <c r="C123" s="4">
        <v>10726.82</v>
      </c>
      <c r="D123" s="4">
        <v>7154.73</v>
      </c>
      <c r="E123" s="5">
        <f>+(D123/18)*26</f>
        <v>10334.609999999999</v>
      </c>
      <c r="F123" s="11">
        <f t="shared" si="4"/>
        <v>-458.70999999999913</v>
      </c>
      <c r="G123" s="4">
        <v>10727</v>
      </c>
      <c r="H123" s="4">
        <v>9875.9</v>
      </c>
      <c r="I123" s="41">
        <f>+(E123*3%)+E123</f>
        <v>10644.648299999999</v>
      </c>
      <c r="J123" s="47" t="s">
        <v>402</v>
      </c>
      <c r="K123" s="45"/>
    </row>
    <row r="124" spans="1:11" x14ac:dyDescent="0.25">
      <c r="A124" s="3" t="s">
        <v>220</v>
      </c>
      <c r="B124" s="3" t="s">
        <v>221</v>
      </c>
      <c r="C124" s="3">
        <v>757.5</v>
      </c>
      <c r="D124" s="3">
        <v>528.44000000000005</v>
      </c>
      <c r="E124" s="5">
        <f>+(D124/18)*26</f>
        <v>763.30222222222233</v>
      </c>
      <c r="F124" s="11">
        <f t="shared" si="4"/>
        <v>-7.7922222222223354</v>
      </c>
      <c r="G124" s="3">
        <v>758</v>
      </c>
      <c r="H124" s="3">
        <v>755.51</v>
      </c>
      <c r="I124" s="41">
        <f t="shared" ref="I124:I125" si="5">+(E124*3%)+E124</f>
        <v>786.20128888888894</v>
      </c>
      <c r="J124" s="47" t="s">
        <v>402</v>
      </c>
      <c r="K124" s="45"/>
    </row>
    <row r="125" spans="1:11" x14ac:dyDescent="0.25">
      <c r="A125" s="3" t="s">
        <v>222</v>
      </c>
      <c r="B125" s="3" t="s">
        <v>223</v>
      </c>
      <c r="C125" s="3">
        <v>528.13</v>
      </c>
      <c r="D125" s="3">
        <v>363.09</v>
      </c>
      <c r="E125" s="5">
        <f>+(D125/18)*26</f>
        <v>524.46333333333337</v>
      </c>
      <c r="F125" s="11">
        <f t="shared" si="4"/>
        <v>166.84666666666658</v>
      </c>
      <c r="G125" s="3">
        <v>529</v>
      </c>
      <c r="H125" s="3">
        <v>691.31</v>
      </c>
      <c r="I125" s="41">
        <f t="shared" si="5"/>
        <v>540.19723333333332</v>
      </c>
      <c r="J125" s="47" t="s">
        <v>402</v>
      </c>
      <c r="K125" s="45"/>
    </row>
    <row r="126" spans="1:11" x14ac:dyDescent="0.25">
      <c r="A126" s="3" t="s">
        <v>224</v>
      </c>
      <c r="B126" s="3" t="s">
        <v>270</v>
      </c>
      <c r="C126" s="3">
        <v>0</v>
      </c>
      <c r="D126" s="3">
        <v>227.1</v>
      </c>
      <c r="E126" s="5">
        <v>0</v>
      </c>
      <c r="F126" s="11">
        <f t="shared" si="4"/>
        <v>0</v>
      </c>
      <c r="G126" s="3">
        <v>0</v>
      </c>
      <c r="H126" s="3">
        <v>0</v>
      </c>
      <c r="I126" s="41">
        <v>0</v>
      </c>
      <c r="J126" s="48"/>
      <c r="K126" s="45"/>
    </row>
    <row r="127" spans="1:11" x14ac:dyDescent="0.25">
      <c r="A127" s="3" t="s">
        <v>225</v>
      </c>
      <c r="B127" s="3" t="s">
        <v>269</v>
      </c>
      <c r="C127" s="4">
        <v>20438.189999999999</v>
      </c>
      <c r="D127" s="4">
        <v>16187.51</v>
      </c>
      <c r="E127" s="5">
        <v>18000</v>
      </c>
      <c r="F127" s="11">
        <f t="shared" si="4"/>
        <v>2000</v>
      </c>
      <c r="G127" s="4">
        <v>19321</v>
      </c>
      <c r="H127" s="4">
        <v>20000</v>
      </c>
      <c r="I127" s="41">
        <v>18000</v>
      </c>
      <c r="J127" s="48" t="s">
        <v>339</v>
      </c>
      <c r="K127" s="45"/>
    </row>
    <row r="128" spans="1:11" x14ac:dyDescent="0.25">
      <c r="A128" s="3" t="s">
        <v>226</v>
      </c>
      <c r="B128" s="3" t="s">
        <v>227</v>
      </c>
      <c r="C128" s="4">
        <v>3212.94</v>
      </c>
      <c r="D128" s="3">
        <v>75</v>
      </c>
      <c r="E128" s="5">
        <v>0</v>
      </c>
      <c r="F128" s="38">
        <v>0</v>
      </c>
      <c r="G128" s="4">
        <v>3213</v>
      </c>
      <c r="H128" s="61">
        <v>10000</v>
      </c>
      <c r="I128" s="41">
        <v>20000</v>
      </c>
      <c r="J128" s="48" t="s">
        <v>345</v>
      </c>
      <c r="K128" s="45"/>
    </row>
    <row r="129" spans="1:11" x14ac:dyDescent="0.25">
      <c r="A129" s="3" t="s">
        <v>228</v>
      </c>
      <c r="B129" s="3" t="s">
        <v>229</v>
      </c>
      <c r="C129" s="4">
        <v>1024</v>
      </c>
      <c r="D129" s="4">
        <v>1044</v>
      </c>
      <c r="E129" s="5">
        <v>1044</v>
      </c>
      <c r="F129" s="11">
        <f t="shared" si="4"/>
        <v>-44</v>
      </c>
      <c r="G129" s="4">
        <v>1025</v>
      </c>
      <c r="H129" s="4">
        <v>1000</v>
      </c>
      <c r="I129" s="41">
        <v>1000</v>
      </c>
      <c r="J129" s="48" t="s">
        <v>346</v>
      </c>
      <c r="K129" s="45"/>
    </row>
    <row r="130" spans="1:11" x14ac:dyDescent="0.25">
      <c r="A130" s="3" t="s">
        <v>230</v>
      </c>
      <c r="B130" s="3" t="s">
        <v>231</v>
      </c>
      <c r="C130" s="4">
        <v>7524.79</v>
      </c>
      <c r="D130" s="3">
        <v>122</v>
      </c>
      <c r="E130" s="5">
        <v>2000</v>
      </c>
      <c r="F130" s="11">
        <f t="shared" si="4"/>
        <v>5500</v>
      </c>
      <c r="G130" s="4">
        <v>7525</v>
      </c>
      <c r="H130" s="4">
        <v>7500</v>
      </c>
      <c r="I130" s="41">
        <v>3000</v>
      </c>
      <c r="J130" s="48" t="s">
        <v>388</v>
      </c>
      <c r="K130" s="45"/>
    </row>
    <row r="131" spans="1:11" x14ac:dyDescent="0.25">
      <c r="A131" s="3" t="s">
        <v>232</v>
      </c>
      <c r="B131" s="3" t="s">
        <v>233</v>
      </c>
      <c r="C131" s="4">
        <v>2000</v>
      </c>
      <c r="D131" s="4">
        <v>2500</v>
      </c>
      <c r="E131" s="5">
        <v>2500</v>
      </c>
      <c r="F131" s="11">
        <f t="shared" si="4"/>
        <v>0</v>
      </c>
      <c r="G131" s="4">
        <v>2500</v>
      </c>
      <c r="H131" s="4">
        <v>2500</v>
      </c>
      <c r="I131" s="41">
        <v>2500</v>
      </c>
      <c r="J131" s="48" t="s">
        <v>338</v>
      </c>
      <c r="K131" s="45"/>
    </row>
    <row r="132" spans="1:11" x14ac:dyDescent="0.25">
      <c r="A132" s="3" t="s">
        <v>234</v>
      </c>
      <c r="B132" s="3" t="s">
        <v>235</v>
      </c>
      <c r="C132" s="4">
        <v>20600</v>
      </c>
      <c r="D132" s="4">
        <v>25060.22</v>
      </c>
      <c r="E132" s="5">
        <v>0</v>
      </c>
      <c r="F132" s="11">
        <f t="shared" si="4"/>
        <v>0</v>
      </c>
      <c r="G132" s="3">
        <v>0</v>
      </c>
      <c r="H132" s="3">
        <v>0</v>
      </c>
      <c r="I132" s="41">
        <v>0</v>
      </c>
      <c r="J132" s="48"/>
      <c r="K132" s="45"/>
    </row>
    <row r="133" spans="1:11" x14ac:dyDescent="0.25">
      <c r="A133" s="3" t="s">
        <v>236</v>
      </c>
      <c r="B133" s="3" t="s">
        <v>237</v>
      </c>
      <c r="C133" s="3">
        <v>0</v>
      </c>
      <c r="D133" s="3">
        <v>0</v>
      </c>
      <c r="E133" s="5">
        <v>0</v>
      </c>
      <c r="F133" s="11">
        <f t="shared" si="4"/>
        <v>0</v>
      </c>
      <c r="G133" s="3">
        <v>0</v>
      </c>
      <c r="H133" s="3">
        <v>0</v>
      </c>
      <c r="I133" s="41">
        <v>0</v>
      </c>
      <c r="J133" s="48"/>
      <c r="K133" s="45"/>
    </row>
    <row r="134" spans="1:11" x14ac:dyDescent="0.25">
      <c r="A134" s="3" t="s">
        <v>238</v>
      </c>
      <c r="B134" s="3" t="s">
        <v>87</v>
      </c>
      <c r="C134" s="3">
        <v>0</v>
      </c>
      <c r="D134" s="3">
        <v>0</v>
      </c>
      <c r="E134" s="5">
        <v>0</v>
      </c>
      <c r="F134" s="11">
        <f t="shared" si="4"/>
        <v>0</v>
      </c>
      <c r="G134" s="3">
        <v>0</v>
      </c>
      <c r="H134" s="3">
        <v>0</v>
      </c>
      <c r="I134" s="41">
        <v>0</v>
      </c>
      <c r="J134" s="48"/>
      <c r="K134" s="45"/>
    </row>
    <row r="135" spans="1:11" x14ac:dyDescent="0.25">
      <c r="A135" s="3" t="s">
        <v>239</v>
      </c>
      <c r="B135" s="3" t="s">
        <v>240</v>
      </c>
      <c r="C135" s="3">
        <v>0</v>
      </c>
      <c r="D135" s="3">
        <v>0</v>
      </c>
      <c r="E135" s="5">
        <v>0</v>
      </c>
      <c r="F135" s="11">
        <f t="shared" si="4"/>
        <v>0</v>
      </c>
      <c r="G135" s="3">
        <v>0</v>
      </c>
      <c r="H135" s="3">
        <v>0</v>
      </c>
      <c r="I135" s="41">
        <v>0</v>
      </c>
      <c r="J135" s="48"/>
      <c r="K135" s="45"/>
    </row>
    <row r="136" spans="1:11" x14ac:dyDescent="0.25">
      <c r="A136" s="3" t="s">
        <v>241</v>
      </c>
      <c r="B136" s="3" t="s">
        <v>242</v>
      </c>
      <c r="C136" s="4">
        <v>165000</v>
      </c>
      <c r="D136" s="35">
        <v>0</v>
      </c>
      <c r="E136" s="5">
        <v>100000</v>
      </c>
      <c r="F136" s="11">
        <f t="shared" si="4"/>
        <v>-60000</v>
      </c>
      <c r="G136" s="4">
        <v>95000</v>
      </c>
      <c r="H136" s="4">
        <v>40000</v>
      </c>
      <c r="I136" s="41">
        <v>105000</v>
      </c>
      <c r="J136" s="48" t="s">
        <v>347</v>
      </c>
      <c r="K136" s="45"/>
    </row>
    <row r="137" spans="1:11" x14ac:dyDescent="0.25">
      <c r="A137" s="3" t="s">
        <v>243</v>
      </c>
      <c r="B137" s="3" t="s">
        <v>244</v>
      </c>
      <c r="C137" s="3">
        <v>0</v>
      </c>
      <c r="D137" s="4">
        <v>55000</v>
      </c>
      <c r="E137" s="5">
        <v>55000</v>
      </c>
      <c r="F137" s="11">
        <f t="shared" si="4"/>
        <v>0</v>
      </c>
      <c r="G137" s="4">
        <v>75000</v>
      </c>
      <c r="H137" s="4">
        <v>55000</v>
      </c>
      <c r="I137" s="41">
        <v>55000</v>
      </c>
      <c r="J137" s="48" t="s">
        <v>347</v>
      </c>
      <c r="K137" s="45"/>
    </row>
    <row r="138" spans="1:11" x14ac:dyDescent="0.25">
      <c r="A138" s="3" t="s">
        <v>245</v>
      </c>
      <c r="B138" s="3" t="s">
        <v>246</v>
      </c>
      <c r="C138" s="4">
        <v>62463.5</v>
      </c>
      <c r="D138" s="4">
        <v>64946.879999999997</v>
      </c>
      <c r="E138" s="5">
        <v>73396.259999999995</v>
      </c>
      <c r="F138" s="11">
        <f t="shared" si="4"/>
        <v>8445</v>
      </c>
      <c r="G138" s="4">
        <v>59469.51</v>
      </c>
      <c r="H138" s="4">
        <v>81841.259999999995</v>
      </c>
      <c r="I138" s="41">
        <v>68927</v>
      </c>
      <c r="J138" s="48" t="s">
        <v>389</v>
      </c>
      <c r="K138" s="45"/>
    </row>
    <row r="139" spans="1:11" x14ac:dyDescent="0.25">
      <c r="A139" s="3" t="s">
        <v>247</v>
      </c>
      <c r="B139" s="3" t="s">
        <v>248</v>
      </c>
      <c r="C139" s="4">
        <v>6626.31</v>
      </c>
      <c r="D139" s="3">
        <v>0</v>
      </c>
      <c r="E139" s="5">
        <v>0</v>
      </c>
      <c r="F139" s="11">
        <f t="shared" si="4"/>
        <v>0</v>
      </c>
      <c r="G139" s="4">
        <v>12022.47</v>
      </c>
      <c r="H139" s="3">
        <v>0</v>
      </c>
      <c r="I139" s="41">
        <v>5900</v>
      </c>
      <c r="J139" s="48" t="s">
        <v>337</v>
      </c>
      <c r="K139" s="45"/>
    </row>
    <row r="140" spans="1:11" x14ac:dyDescent="0.25">
      <c r="A140" s="3" t="s">
        <v>249</v>
      </c>
      <c r="B140" s="3" t="s">
        <v>250</v>
      </c>
      <c r="C140" s="3">
        <v>0</v>
      </c>
      <c r="D140" s="3">
        <v>0</v>
      </c>
      <c r="E140" s="5">
        <v>0</v>
      </c>
      <c r="F140" s="11">
        <f t="shared" si="4"/>
        <v>0</v>
      </c>
      <c r="G140" s="3">
        <v>0</v>
      </c>
      <c r="H140" s="3">
        <v>0</v>
      </c>
      <c r="I140" s="41">
        <v>0</v>
      </c>
      <c r="J140" s="48"/>
      <c r="K140" s="45"/>
    </row>
    <row r="141" spans="1:11" ht="15.75" thickBot="1" x14ac:dyDescent="0.3">
      <c r="A141" s="3"/>
      <c r="B141" s="3"/>
      <c r="C141" s="7">
        <f t="shared" ref="C141:I141" si="6">SUM(C50:C140)</f>
        <v>1891333.3399999999</v>
      </c>
      <c r="D141" s="7">
        <f t="shared" si="6"/>
        <v>1266928.2599999995</v>
      </c>
      <c r="E141" s="7">
        <f t="shared" si="6"/>
        <v>1737848.6166666665</v>
      </c>
      <c r="F141" s="7">
        <f t="shared" si="6"/>
        <v>-5896.3966666666965</v>
      </c>
      <c r="G141" s="7">
        <f t="shared" si="6"/>
        <v>1864013.7399999998</v>
      </c>
      <c r="H141" s="7">
        <f t="shared" si="6"/>
        <v>1741952.2200000002</v>
      </c>
      <c r="I141" s="44">
        <f t="shared" si="6"/>
        <v>1804796.896155556</v>
      </c>
      <c r="J141" s="49"/>
      <c r="K141" s="45"/>
    </row>
    <row r="142" spans="1:11" ht="15.75" thickTop="1" x14ac:dyDescent="0.25">
      <c r="A142" s="3"/>
      <c r="B142" s="3"/>
      <c r="C142" s="3"/>
      <c r="D142" s="3"/>
      <c r="G142" s="3"/>
      <c r="H142" s="3"/>
      <c r="I142" s="41"/>
      <c r="J142" s="49">
        <f>26*480</f>
        <v>12480</v>
      </c>
      <c r="K142" s="45"/>
    </row>
    <row r="143" spans="1:11" x14ac:dyDescent="0.25">
      <c r="A143" s="3"/>
      <c r="B143" s="3"/>
      <c r="C143" s="3"/>
      <c r="D143" s="3"/>
      <c r="G143" s="4">
        <f>+G136+G137+G138</f>
        <v>229469.51</v>
      </c>
      <c r="H143" s="4"/>
      <c r="I143" s="41"/>
      <c r="J143" s="49"/>
      <c r="K143" s="45"/>
    </row>
    <row r="144" spans="1:11" x14ac:dyDescent="0.25">
      <c r="A144" s="3"/>
      <c r="B144" s="3"/>
      <c r="C144" s="3"/>
      <c r="D144" s="3"/>
      <c r="G144" s="3"/>
      <c r="H144" s="3"/>
      <c r="I144" s="41"/>
      <c r="J144" s="49"/>
      <c r="K144" s="45"/>
    </row>
    <row r="145" spans="1:11" x14ac:dyDescent="0.25">
      <c r="A145" s="3"/>
      <c r="B145" s="3"/>
      <c r="C145" s="3"/>
      <c r="D145" s="3"/>
      <c r="G145" s="3"/>
      <c r="H145" s="3"/>
      <c r="I145" s="41"/>
      <c r="J145" s="49"/>
      <c r="K145" s="45"/>
    </row>
    <row r="146" spans="1:11" x14ac:dyDescent="0.25">
      <c r="A146" s="3"/>
      <c r="B146" s="3"/>
      <c r="C146" s="3"/>
      <c r="D146" s="3"/>
      <c r="G146" s="3"/>
      <c r="H146" s="3"/>
      <c r="I146" s="41"/>
      <c r="J146" s="49"/>
      <c r="K146" s="45"/>
    </row>
    <row r="147" spans="1:11" x14ac:dyDescent="0.25">
      <c r="A147" s="3"/>
      <c r="B147" s="3"/>
      <c r="C147" s="3"/>
      <c r="D147" s="3"/>
      <c r="G147" s="3"/>
      <c r="H147" s="3"/>
      <c r="I147" s="41"/>
      <c r="J147" s="49"/>
      <c r="K147" s="45"/>
    </row>
    <row r="148" spans="1:11" x14ac:dyDescent="0.25">
      <c r="A148" s="3"/>
      <c r="B148" s="3"/>
      <c r="C148" s="3"/>
      <c r="D148" s="3"/>
      <c r="G148" s="3"/>
      <c r="H148" s="3"/>
      <c r="I148" s="41"/>
      <c r="J148" s="49"/>
      <c r="K148" s="45"/>
    </row>
    <row r="149" spans="1:11" x14ac:dyDescent="0.25">
      <c r="A149" s="3"/>
      <c r="B149" s="3"/>
      <c r="C149" s="3"/>
      <c r="D149" s="3"/>
      <c r="G149" s="3"/>
      <c r="H149" s="3"/>
      <c r="I149" s="41"/>
      <c r="J149" s="49"/>
      <c r="K149" s="45"/>
    </row>
    <row r="150" spans="1:11" x14ac:dyDescent="0.25">
      <c r="A150" s="3"/>
      <c r="B150" s="3"/>
      <c r="C150" s="3"/>
      <c r="D150" s="3"/>
      <c r="G150" s="3"/>
      <c r="H150" s="3"/>
      <c r="I150" s="41"/>
      <c r="J150" s="49"/>
      <c r="K150" s="45"/>
    </row>
    <row r="151" spans="1:11" x14ac:dyDescent="0.25">
      <c r="A151" s="3"/>
      <c r="B151" s="3"/>
      <c r="C151" s="3"/>
      <c r="D151" s="3"/>
      <c r="G151" s="3"/>
      <c r="H151" s="3"/>
      <c r="I151" s="41"/>
      <c r="J151" s="49"/>
      <c r="K151" s="45"/>
    </row>
    <row r="152" spans="1:11" x14ac:dyDescent="0.25">
      <c r="A152" s="3"/>
      <c r="B152" s="3"/>
      <c r="C152" s="3"/>
      <c r="D152" s="3"/>
      <c r="G152" s="3"/>
      <c r="H152" s="3"/>
      <c r="I152" s="41"/>
      <c r="J152" s="49"/>
      <c r="K152" s="45"/>
    </row>
    <row r="153" spans="1:11" x14ac:dyDescent="0.25">
      <c r="A153" s="3"/>
      <c r="B153" s="3"/>
      <c r="C153" s="3"/>
      <c r="D153" s="3"/>
      <c r="G153" s="3"/>
      <c r="H153" s="3"/>
      <c r="I153" s="41"/>
      <c r="J153" s="49"/>
      <c r="K153" s="45"/>
    </row>
    <row r="154" spans="1:11" x14ac:dyDescent="0.25">
      <c r="A154" s="3"/>
      <c r="B154" s="3"/>
      <c r="C154" s="3"/>
      <c r="D154" s="3"/>
      <c r="G154" s="3"/>
      <c r="H154" s="3"/>
      <c r="I154" s="41"/>
      <c r="J154" s="49"/>
      <c r="K154" s="45"/>
    </row>
    <row r="155" spans="1:11" x14ac:dyDescent="0.25">
      <c r="A155" s="3"/>
      <c r="B155" s="3"/>
      <c r="C155" s="3"/>
      <c r="D155" s="3"/>
      <c r="G155" s="3"/>
      <c r="H155" s="3"/>
      <c r="I155" s="41"/>
      <c r="J155" s="49"/>
      <c r="K155" s="45"/>
    </row>
    <row r="156" spans="1:11" x14ac:dyDescent="0.25">
      <c r="A156" s="3"/>
      <c r="B156" s="3"/>
      <c r="C156" s="3"/>
      <c r="D156" s="3"/>
      <c r="G156" s="3"/>
      <c r="H156" s="3"/>
      <c r="I156" s="41"/>
      <c r="J156" s="49"/>
      <c r="K156" s="45"/>
    </row>
    <row r="157" spans="1:11" x14ac:dyDescent="0.25">
      <c r="A157" s="3"/>
      <c r="B157" s="3"/>
      <c r="C157" s="3"/>
      <c r="D157" s="3"/>
      <c r="G157" s="3"/>
      <c r="H157" s="3"/>
      <c r="I157" s="41"/>
      <c r="J157" s="49"/>
      <c r="K157" s="45"/>
    </row>
    <row r="158" spans="1:11" x14ac:dyDescent="0.25">
      <c r="A158" s="3"/>
      <c r="B158" s="3"/>
      <c r="C158" s="3"/>
      <c r="D158" s="3"/>
      <c r="G158" s="3"/>
      <c r="H158" s="3"/>
      <c r="I158" s="41"/>
      <c r="J158" s="49"/>
      <c r="K158" s="45"/>
    </row>
    <row r="159" spans="1:11" x14ac:dyDescent="0.25">
      <c r="A159" s="3"/>
      <c r="B159" s="3"/>
      <c r="C159" s="3"/>
      <c r="D159" s="3"/>
      <c r="G159" s="3"/>
      <c r="H159" s="3"/>
      <c r="I159" s="41"/>
      <c r="J159" s="49"/>
      <c r="K159" s="45"/>
    </row>
    <row r="160" spans="1:11" x14ac:dyDescent="0.25">
      <c r="A160" s="3"/>
      <c r="B160" s="3"/>
      <c r="C160" s="3"/>
      <c r="D160" s="3"/>
      <c r="G160" s="3"/>
      <c r="H160" s="3"/>
      <c r="I160" s="41"/>
      <c r="J160" s="49"/>
      <c r="K160" s="45"/>
    </row>
    <row r="161" spans="1:11" x14ac:dyDescent="0.25">
      <c r="A161" s="3"/>
      <c r="B161" s="3"/>
      <c r="C161" s="3"/>
      <c r="D161" s="3"/>
      <c r="G161" s="3"/>
      <c r="H161" s="3"/>
      <c r="I161" s="41"/>
      <c r="J161" s="49"/>
      <c r="K161" s="45"/>
    </row>
    <row r="162" spans="1:11" x14ac:dyDescent="0.25">
      <c r="A162" s="3"/>
      <c r="B162" s="3"/>
      <c r="C162" s="3"/>
      <c r="D162" s="3"/>
      <c r="G162" s="3"/>
      <c r="H162" s="3"/>
      <c r="I162" s="41"/>
      <c r="J162" s="49"/>
      <c r="K162" s="45"/>
    </row>
    <row r="163" spans="1:11" x14ac:dyDescent="0.25">
      <c r="A163" s="3"/>
      <c r="B163" s="3"/>
      <c r="C163" s="3"/>
      <c r="D163" s="3"/>
      <c r="G163" s="3"/>
      <c r="H163" s="3"/>
      <c r="I163" s="41"/>
      <c r="J163" s="49"/>
      <c r="K163" s="45"/>
    </row>
    <row r="164" spans="1:11" x14ac:dyDescent="0.25">
      <c r="A164" s="3"/>
      <c r="B164" s="3"/>
      <c r="C164" s="3"/>
      <c r="D164" s="3"/>
      <c r="G164" s="3"/>
      <c r="H164" s="3"/>
      <c r="I164" s="41"/>
      <c r="J164" s="49"/>
      <c r="K164" s="45"/>
    </row>
    <row r="165" spans="1:11" x14ac:dyDescent="0.25">
      <c r="A165" s="3"/>
      <c r="B165" s="3"/>
      <c r="C165" s="3"/>
      <c r="D165" s="3"/>
      <c r="G165" s="3"/>
      <c r="H165" s="3"/>
      <c r="I165" s="41"/>
      <c r="J165" s="49"/>
      <c r="K165" s="45"/>
    </row>
    <row r="166" spans="1:11" x14ac:dyDescent="0.25">
      <c r="A166" s="3"/>
      <c r="B166" s="3"/>
      <c r="C166" s="3"/>
      <c r="D166" s="3"/>
      <c r="G166" s="3"/>
      <c r="H166" s="3"/>
      <c r="I166" s="41"/>
      <c r="J166" s="49"/>
      <c r="K166" s="45"/>
    </row>
    <row r="167" spans="1:11" x14ac:dyDescent="0.25">
      <c r="A167" s="3"/>
      <c r="B167" s="3"/>
      <c r="C167" s="3"/>
      <c r="D167" s="3"/>
      <c r="G167" s="3"/>
      <c r="H167" s="3"/>
      <c r="I167" s="41"/>
      <c r="J167" s="49"/>
      <c r="K167" s="45"/>
    </row>
    <row r="168" spans="1:11" x14ac:dyDescent="0.25">
      <c r="A168" s="3"/>
      <c r="B168" s="3"/>
      <c r="C168" s="3"/>
      <c r="D168" s="3"/>
      <c r="G168" s="3"/>
      <c r="H168" s="3"/>
      <c r="I168" s="41"/>
      <c r="J168" s="49"/>
      <c r="K168" s="45"/>
    </row>
    <row r="169" spans="1:11" x14ac:dyDescent="0.25">
      <c r="A169" s="3"/>
      <c r="B169" s="3"/>
      <c r="C169" s="3"/>
      <c r="D169" s="3"/>
      <c r="G169" s="3"/>
      <c r="H169" s="3"/>
      <c r="I169" s="41"/>
      <c r="J169" s="49"/>
      <c r="K169" s="45"/>
    </row>
    <row r="170" spans="1:11" x14ac:dyDescent="0.25">
      <c r="A170" s="3"/>
      <c r="B170" s="3"/>
      <c r="C170" s="3"/>
      <c r="D170" s="3"/>
      <c r="G170" s="3"/>
      <c r="H170" s="3"/>
      <c r="I170" s="41"/>
      <c r="J170" s="49"/>
      <c r="K170" s="45"/>
    </row>
    <row r="171" spans="1:11" x14ac:dyDescent="0.25">
      <c r="A171" s="3"/>
      <c r="B171" s="3"/>
      <c r="C171" s="3"/>
      <c r="D171" s="3"/>
      <c r="G171" s="3"/>
      <c r="H171" s="3"/>
      <c r="I171" s="41"/>
      <c r="J171" s="49"/>
      <c r="K171" s="45"/>
    </row>
    <row r="172" spans="1:11" x14ac:dyDescent="0.25">
      <c r="A172" s="3"/>
      <c r="B172" s="3"/>
      <c r="C172" s="3"/>
      <c r="D172" s="3"/>
      <c r="G172" s="3"/>
      <c r="H172" s="3"/>
      <c r="I172" s="41"/>
      <c r="J172" s="49"/>
      <c r="K172" s="45"/>
    </row>
    <row r="173" spans="1:11" x14ac:dyDescent="0.25">
      <c r="A173" s="3"/>
      <c r="B173" s="3"/>
      <c r="C173" s="3"/>
      <c r="D173" s="3"/>
      <c r="G173" s="3"/>
      <c r="H173" s="3"/>
      <c r="I173" s="41"/>
      <c r="J173" s="49"/>
      <c r="K173" s="45"/>
    </row>
    <row r="174" spans="1:11" x14ac:dyDescent="0.25">
      <c r="A174" s="3"/>
      <c r="B174" s="3"/>
      <c r="C174" s="3"/>
      <c r="D174" s="3"/>
      <c r="G174" s="3"/>
      <c r="H174" s="3"/>
      <c r="I174" s="41"/>
      <c r="J174" s="49"/>
      <c r="K174" s="45"/>
    </row>
    <row r="175" spans="1:11" x14ac:dyDescent="0.25">
      <c r="A175" s="3"/>
      <c r="B175" s="3"/>
      <c r="C175" s="3"/>
      <c r="D175" s="3"/>
      <c r="G175" s="3"/>
      <c r="H175" s="3"/>
      <c r="I175" s="41"/>
      <c r="J175" s="49"/>
      <c r="K175" s="45"/>
    </row>
    <row r="176" spans="1:11" x14ac:dyDescent="0.25">
      <c r="A176" s="3"/>
      <c r="B176" s="3"/>
      <c r="C176" s="3"/>
      <c r="D176" s="3"/>
      <c r="G176" s="3"/>
      <c r="H176" s="3"/>
      <c r="I176" s="41"/>
      <c r="J176" s="49"/>
      <c r="K176" s="45"/>
    </row>
    <row r="177" spans="1:11" x14ac:dyDescent="0.25">
      <c r="A177" s="3"/>
      <c r="B177" s="3"/>
      <c r="C177" s="3"/>
      <c r="D177" s="3"/>
      <c r="G177" s="3"/>
      <c r="H177" s="3"/>
      <c r="I177" s="41"/>
      <c r="J177" s="49"/>
      <c r="K177" s="45"/>
    </row>
    <row r="178" spans="1:11" x14ac:dyDescent="0.25">
      <c r="A178" s="3"/>
      <c r="B178" s="3"/>
      <c r="C178" s="3"/>
      <c r="D178" s="3"/>
      <c r="G178" s="3"/>
      <c r="H178" s="3"/>
      <c r="I178" s="41"/>
      <c r="J178" s="49"/>
      <c r="K178" s="45"/>
    </row>
    <row r="179" spans="1:11" x14ac:dyDescent="0.25">
      <c r="A179" s="3"/>
      <c r="B179" s="3"/>
      <c r="C179" s="3"/>
      <c r="D179" s="3"/>
      <c r="G179" s="3"/>
      <c r="H179" s="3"/>
      <c r="I179" s="41"/>
      <c r="J179" s="49"/>
      <c r="K179" s="45"/>
    </row>
    <row r="180" spans="1:11" x14ac:dyDescent="0.25">
      <c r="A180" s="3"/>
      <c r="B180" s="3"/>
      <c r="C180" s="3"/>
      <c r="D180" s="3"/>
      <c r="G180" s="3"/>
      <c r="H180" s="3"/>
      <c r="I180" s="41"/>
      <c r="J180" s="49"/>
      <c r="K180" s="45"/>
    </row>
    <row r="181" spans="1:11" x14ac:dyDescent="0.25">
      <c r="A181" s="3"/>
      <c r="B181" s="3"/>
      <c r="C181" s="3"/>
      <c r="D181" s="3"/>
      <c r="G181" s="3"/>
      <c r="H181" s="3"/>
      <c r="I181" s="41"/>
      <c r="J181" s="49"/>
      <c r="K181" s="45"/>
    </row>
    <row r="182" spans="1:11" x14ac:dyDescent="0.25">
      <c r="A182" s="3"/>
      <c r="B182" s="3"/>
      <c r="C182" s="3"/>
      <c r="D182" s="3"/>
      <c r="G182" s="3"/>
      <c r="H182" s="3"/>
      <c r="I182" s="41"/>
      <c r="J182" s="49"/>
      <c r="K182" s="45"/>
    </row>
    <row r="183" spans="1:11" x14ac:dyDescent="0.25">
      <c r="A183" s="3"/>
      <c r="B183" s="3"/>
      <c r="C183" s="3"/>
      <c r="D183" s="3"/>
      <c r="G183" s="3"/>
      <c r="H183" s="3"/>
      <c r="I183" s="41"/>
      <c r="J183" s="49"/>
      <c r="K183" s="45"/>
    </row>
    <row r="184" spans="1:11" x14ac:dyDescent="0.25">
      <c r="A184" s="3"/>
      <c r="B184" s="3"/>
      <c r="C184" s="3"/>
      <c r="D184" s="3"/>
      <c r="G184" s="3"/>
      <c r="H184" s="3"/>
      <c r="I184" s="41"/>
      <c r="J184" s="49"/>
      <c r="K184" s="45"/>
    </row>
    <row r="185" spans="1:11" x14ac:dyDescent="0.25">
      <c r="A185" s="3"/>
      <c r="B185" s="3"/>
      <c r="C185" s="3"/>
      <c r="D185" s="3"/>
      <c r="G185" s="3"/>
      <c r="H185" s="3"/>
      <c r="I185" s="41"/>
      <c r="J185" s="49"/>
      <c r="K185" s="45"/>
    </row>
    <row r="186" spans="1:11" x14ac:dyDescent="0.25">
      <c r="A186" s="3"/>
      <c r="B186" s="3"/>
      <c r="C186" s="3"/>
      <c r="D186" s="3"/>
      <c r="G186" s="3"/>
      <c r="H186" s="3"/>
      <c r="I186" s="41"/>
      <c r="J186" s="49"/>
      <c r="K186" s="45"/>
    </row>
    <row r="187" spans="1:11" x14ac:dyDescent="0.25">
      <c r="A187" s="3"/>
      <c r="B187" s="3"/>
      <c r="C187" s="3"/>
      <c r="D187" s="3"/>
      <c r="G187" s="3"/>
      <c r="H187" s="3"/>
      <c r="I187" s="41"/>
      <c r="J187" s="49"/>
      <c r="K187" s="45"/>
    </row>
    <row r="188" spans="1:11" x14ac:dyDescent="0.25">
      <c r="A188" s="3"/>
      <c r="B188" s="3"/>
      <c r="C188" s="3"/>
      <c r="D188" s="3"/>
      <c r="G188" s="3"/>
      <c r="H188" s="3"/>
      <c r="I188" s="41"/>
      <c r="J188" s="49"/>
      <c r="K188" s="45"/>
    </row>
    <row r="189" spans="1:11" x14ac:dyDescent="0.25">
      <c r="A189" s="3"/>
      <c r="B189" s="3"/>
      <c r="C189" s="3"/>
      <c r="D189" s="3"/>
      <c r="G189" s="3"/>
      <c r="H189" s="3"/>
      <c r="I189" s="41"/>
      <c r="J189" s="49"/>
      <c r="K189" s="45"/>
    </row>
    <row r="190" spans="1:11" x14ac:dyDescent="0.25">
      <c r="A190" s="3"/>
      <c r="B190" s="3"/>
      <c r="C190" s="3"/>
      <c r="D190" s="3"/>
      <c r="G190" s="3"/>
      <c r="H190" s="3"/>
      <c r="I190" s="41"/>
      <c r="J190" s="49"/>
      <c r="K190" s="45"/>
    </row>
    <row r="191" spans="1:11" x14ac:dyDescent="0.25">
      <c r="A191" s="3"/>
      <c r="B191" s="3"/>
      <c r="C191" s="3"/>
      <c r="D191" s="3"/>
      <c r="G191" s="3"/>
      <c r="H191" s="3"/>
      <c r="I191" s="41"/>
      <c r="J191" s="49"/>
      <c r="K191" s="45"/>
    </row>
    <row r="192" spans="1:11" x14ac:dyDescent="0.25">
      <c r="A192" s="3"/>
      <c r="B192" s="3"/>
      <c r="C192" s="3"/>
      <c r="D192" s="3"/>
      <c r="G192" s="3"/>
      <c r="H192" s="3"/>
      <c r="I192" s="41"/>
      <c r="J192" s="49"/>
      <c r="K192" s="45"/>
    </row>
    <row r="193" spans="1:11" x14ac:dyDescent="0.25">
      <c r="A193" s="3"/>
      <c r="B193" s="3"/>
      <c r="C193" s="3"/>
      <c r="D193" s="3"/>
      <c r="G193" s="3"/>
      <c r="H193" s="3"/>
      <c r="I193" s="41"/>
      <c r="J193" s="49"/>
      <c r="K193" s="45"/>
    </row>
    <row r="194" spans="1:11" x14ac:dyDescent="0.25">
      <c r="A194" s="3"/>
      <c r="B194" s="3"/>
      <c r="C194" s="3"/>
      <c r="D194" s="3"/>
      <c r="G194" s="3"/>
      <c r="H194" s="3"/>
      <c r="I194" s="41"/>
      <c r="J194" s="49"/>
      <c r="K194" s="45"/>
    </row>
    <row r="195" spans="1:11" x14ac:dyDescent="0.25">
      <c r="A195" s="3"/>
      <c r="B195" s="3"/>
      <c r="C195" s="3"/>
      <c r="D195" s="3"/>
      <c r="G195" s="3"/>
      <c r="H195" s="3"/>
      <c r="I195" s="41"/>
      <c r="J195" s="49"/>
      <c r="K195" s="45"/>
    </row>
    <row r="196" spans="1:11" x14ac:dyDescent="0.25">
      <c r="A196" s="3"/>
      <c r="B196" s="3"/>
      <c r="C196" s="3"/>
      <c r="D196" s="3"/>
      <c r="G196" s="3"/>
      <c r="H196" s="3"/>
      <c r="I196" s="41"/>
      <c r="J196" s="49"/>
      <c r="K196" s="45"/>
    </row>
    <row r="197" spans="1:11" x14ac:dyDescent="0.25">
      <c r="A197" s="3"/>
      <c r="B197" s="3"/>
      <c r="C197" s="3"/>
      <c r="D197" s="3"/>
      <c r="G197" s="3"/>
      <c r="H197" s="3"/>
      <c r="I197" s="41"/>
      <c r="J197" s="49"/>
      <c r="K197" s="45"/>
    </row>
    <row r="198" spans="1:11" x14ac:dyDescent="0.25">
      <c r="A198" s="3"/>
      <c r="B198" s="3"/>
      <c r="C198" s="3"/>
      <c r="D198" s="3"/>
      <c r="G198" s="3"/>
      <c r="H198" s="3"/>
      <c r="I198" s="41"/>
      <c r="J198" s="49"/>
      <c r="K198" s="45"/>
    </row>
    <row r="199" spans="1:11" x14ac:dyDescent="0.25">
      <c r="A199" s="3"/>
      <c r="B199" s="3"/>
      <c r="C199" s="3"/>
      <c r="D199" s="3"/>
      <c r="G199" s="3"/>
      <c r="H199" s="3"/>
      <c r="I199" s="41"/>
      <c r="J199" s="49"/>
      <c r="K199" s="45"/>
    </row>
    <row r="200" spans="1:11" x14ac:dyDescent="0.25">
      <c r="A200" s="3"/>
      <c r="B200" s="3"/>
      <c r="C200" s="3"/>
      <c r="D200" s="3"/>
      <c r="G200" s="3"/>
      <c r="H200" s="3"/>
      <c r="I200" s="41"/>
      <c r="J200" s="49"/>
      <c r="K200" s="45"/>
    </row>
    <row r="201" spans="1:11" x14ac:dyDescent="0.25">
      <c r="A201" s="3"/>
      <c r="B201" s="3"/>
      <c r="C201" s="3"/>
      <c r="D201" s="3"/>
      <c r="G201" s="3"/>
      <c r="H201" s="3"/>
      <c r="I201" s="41"/>
      <c r="J201" s="49"/>
      <c r="K201" s="45"/>
    </row>
    <row r="202" spans="1:11" x14ac:dyDescent="0.25">
      <c r="A202" s="3"/>
      <c r="B202" s="3"/>
      <c r="C202" s="3"/>
      <c r="D202" s="3"/>
      <c r="G202" s="3"/>
      <c r="H202" s="3"/>
      <c r="I202" s="41"/>
      <c r="J202" s="49"/>
      <c r="K202" s="45"/>
    </row>
    <row r="203" spans="1:11" x14ac:dyDescent="0.25">
      <c r="A203" s="3"/>
      <c r="B203" s="3"/>
      <c r="C203" s="3"/>
      <c r="D203" s="3"/>
      <c r="G203" s="3"/>
      <c r="H203" s="3"/>
      <c r="I203" s="41"/>
      <c r="J203" s="49"/>
      <c r="K203" s="45"/>
    </row>
    <row r="204" spans="1:11" x14ac:dyDescent="0.25">
      <c r="A204" s="3"/>
      <c r="B204" s="3"/>
      <c r="C204" s="3"/>
      <c r="D204" s="3"/>
      <c r="G204" s="3"/>
      <c r="H204" s="3"/>
      <c r="I204" s="41"/>
      <c r="J204" s="49"/>
      <c r="K204" s="45"/>
    </row>
    <row r="205" spans="1:11" x14ac:dyDescent="0.25">
      <c r="A205" s="3"/>
      <c r="B205" s="3"/>
      <c r="C205" s="3"/>
      <c r="D205" s="3"/>
      <c r="G205" s="3"/>
      <c r="H205" s="3"/>
      <c r="I205" s="41"/>
      <c r="J205" s="49"/>
      <c r="K205" s="45"/>
    </row>
    <row r="206" spans="1:11" x14ac:dyDescent="0.25">
      <c r="A206" s="3"/>
      <c r="B206" s="3"/>
      <c r="C206" s="3"/>
      <c r="D206" s="3"/>
      <c r="G206" s="3"/>
      <c r="H206" s="3"/>
      <c r="I206" s="41"/>
      <c r="J206" s="49"/>
      <c r="K206" s="45"/>
    </row>
    <row r="207" spans="1:11" x14ac:dyDescent="0.25">
      <c r="A207" s="3"/>
      <c r="B207" s="3"/>
      <c r="C207" s="3"/>
      <c r="D207" s="3"/>
      <c r="G207" s="3"/>
      <c r="H207" s="3"/>
      <c r="I207" s="41"/>
      <c r="J207" s="49"/>
      <c r="K207" s="45"/>
    </row>
    <row r="208" spans="1:11" x14ac:dyDescent="0.25">
      <c r="A208" s="3"/>
      <c r="B208" s="3"/>
      <c r="C208" s="3"/>
      <c r="D208" s="3"/>
      <c r="G208" s="3"/>
      <c r="H208" s="3"/>
      <c r="I208" s="41"/>
      <c r="J208" s="49"/>
      <c r="K208" s="45"/>
    </row>
    <row r="209" spans="1:11" x14ac:dyDescent="0.25">
      <c r="A209" s="3"/>
      <c r="B209" s="3"/>
      <c r="C209" s="3"/>
      <c r="D209" s="3"/>
      <c r="G209" s="3"/>
      <c r="H209" s="3"/>
      <c r="I209" s="41"/>
      <c r="J209" s="49"/>
      <c r="K209" s="45"/>
    </row>
    <row r="210" spans="1:11" x14ac:dyDescent="0.25">
      <c r="A210" s="3"/>
      <c r="B210" s="3"/>
      <c r="C210" s="3"/>
      <c r="D210" s="3"/>
      <c r="G210" s="3"/>
      <c r="H210" s="3"/>
      <c r="I210" s="41"/>
      <c r="J210" s="49"/>
      <c r="K210" s="45"/>
    </row>
    <row r="211" spans="1:11" x14ac:dyDescent="0.25">
      <c r="A211" s="3"/>
      <c r="B211" s="3"/>
      <c r="C211" s="3"/>
      <c r="D211" s="3"/>
      <c r="G211" s="3"/>
      <c r="H211" s="3"/>
      <c r="I211" s="41"/>
      <c r="J211" s="49"/>
      <c r="K211" s="45"/>
    </row>
    <row r="212" spans="1:11" x14ac:dyDescent="0.25">
      <c r="A212" s="3"/>
      <c r="B212" s="3"/>
      <c r="C212" s="3"/>
      <c r="D212" s="3"/>
      <c r="G212" s="3"/>
      <c r="H212" s="3"/>
      <c r="I212" s="41"/>
      <c r="J212" s="49"/>
      <c r="K212" s="45"/>
    </row>
    <row r="213" spans="1:11" x14ac:dyDescent="0.25">
      <c r="A213" s="3"/>
      <c r="B213" s="3"/>
      <c r="C213" s="3"/>
      <c r="D213" s="3"/>
      <c r="G213" s="3"/>
      <c r="H213" s="3"/>
      <c r="I213" s="41"/>
      <c r="J213" s="49"/>
      <c r="K213" s="45"/>
    </row>
    <row r="214" spans="1:11" x14ac:dyDescent="0.25">
      <c r="A214" s="3"/>
      <c r="B214" s="3"/>
      <c r="C214" s="3"/>
      <c r="D214" s="3"/>
      <c r="G214" s="3"/>
      <c r="H214" s="3"/>
      <c r="I214" s="41"/>
      <c r="J214" s="49"/>
      <c r="K214" s="45"/>
    </row>
    <row r="215" spans="1:11" x14ac:dyDescent="0.25">
      <c r="A215" s="3"/>
      <c r="B215" s="3"/>
      <c r="C215" s="3"/>
      <c r="D215" s="3"/>
      <c r="G215" s="3"/>
      <c r="H215" s="3"/>
      <c r="I215" s="41"/>
      <c r="J215" s="49"/>
      <c r="K215" s="45"/>
    </row>
    <row r="216" spans="1:11" x14ac:dyDescent="0.25">
      <c r="A216" s="3"/>
      <c r="B216" s="3"/>
      <c r="C216" s="3"/>
      <c r="D216" s="3"/>
      <c r="G216" s="3"/>
      <c r="H216" s="3"/>
      <c r="I216" s="41"/>
      <c r="J216" s="49"/>
      <c r="K216" s="45"/>
    </row>
    <row r="217" spans="1:11" x14ac:dyDescent="0.25">
      <c r="A217" s="3"/>
      <c r="B217" s="3"/>
      <c r="C217" s="3"/>
      <c r="D217" s="3"/>
      <c r="G217" s="3"/>
      <c r="H217" s="3"/>
      <c r="I217" s="41"/>
      <c r="J217" s="49"/>
      <c r="K217" s="45"/>
    </row>
    <row r="218" spans="1:11" x14ac:dyDescent="0.25">
      <c r="A218" s="3"/>
      <c r="B218" s="3"/>
      <c r="C218" s="3"/>
      <c r="D218" s="3"/>
      <c r="G218" s="3"/>
      <c r="H218" s="3"/>
      <c r="I218" s="41"/>
      <c r="J218" s="49"/>
      <c r="K218" s="45"/>
    </row>
    <row r="219" spans="1:11" x14ac:dyDescent="0.25">
      <c r="A219" s="3"/>
      <c r="B219" s="3"/>
      <c r="C219" s="3"/>
      <c r="D219" s="3"/>
      <c r="G219" s="3"/>
      <c r="H219" s="3"/>
      <c r="I219" s="41"/>
      <c r="J219" s="49"/>
      <c r="K219" s="45"/>
    </row>
    <row r="220" spans="1:11" x14ac:dyDescent="0.25">
      <c r="A220" s="3"/>
      <c r="B220" s="3"/>
      <c r="C220" s="3"/>
      <c r="D220" s="3"/>
      <c r="G220" s="3"/>
      <c r="H220" s="3"/>
      <c r="I220" s="41"/>
      <c r="J220" s="49"/>
      <c r="K220" s="45"/>
    </row>
    <row r="221" spans="1:11" x14ac:dyDescent="0.25">
      <c r="A221" s="3"/>
      <c r="B221" s="3"/>
      <c r="C221" s="3"/>
      <c r="D221" s="3"/>
      <c r="G221" s="3"/>
      <c r="H221" s="3"/>
      <c r="I221" s="41"/>
      <c r="J221" s="49"/>
      <c r="K221" s="45"/>
    </row>
    <row r="222" spans="1:11" x14ac:dyDescent="0.25">
      <c r="A222" s="3"/>
      <c r="B222" s="3"/>
      <c r="C222" s="3"/>
      <c r="D222" s="3"/>
      <c r="G222" s="3"/>
      <c r="H222" s="3"/>
      <c r="I222" s="41"/>
      <c r="J222" s="49"/>
      <c r="K222" s="45"/>
    </row>
    <row r="223" spans="1:11" x14ac:dyDescent="0.25">
      <c r="A223" s="3"/>
      <c r="B223" s="3"/>
      <c r="C223" s="3"/>
      <c r="D223" s="3"/>
      <c r="G223" s="3"/>
      <c r="H223" s="3"/>
      <c r="I223" s="41"/>
      <c r="J223" s="49"/>
      <c r="K223" s="45"/>
    </row>
    <row r="224" spans="1:11" x14ac:dyDescent="0.25">
      <c r="A224" s="3"/>
      <c r="B224" s="3"/>
      <c r="C224" s="3"/>
      <c r="D224" s="3"/>
      <c r="G224" s="3"/>
      <c r="H224" s="3"/>
      <c r="I224" s="41"/>
      <c r="J224" s="49"/>
      <c r="K224" s="45"/>
    </row>
    <row r="225" spans="1:11" x14ac:dyDescent="0.25">
      <c r="A225" s="3"/>
      <c r="B225" s="3"/>
      <c r="C225" s="3"/>
      <c r="D225" s="3"/>
      <c r="G225" s="3"/>
      <c r="H225" s="3"/>
      <c r="I225" s="41"/>
      <c r="J225" s="49"/>
      <c r="K225" s="45"/>
    </row>
    <row r="226" spans="1:11" x14ac:dyDescent="0.25">
      <c r="A226" s="3"/>
      <c r="B226" s="3"/>
      <c r="C226" s="3"/>
      <c r="D226" s="3"/>
      <c r="G226" s="3"/>
      <c r="H226" s="3"/>
      <c r="I226" s="41"/>
      <c r="J226" s="49"/>
      <c r="K226" s="45"/>
    </row>
    <row r="227" spans="1:11" x14ac:dyDescent="0.25">
      <c r="A227" s="3"/>
      <c r="B227" s="3"/>
      <c r="C227" s="3"/>
      <c r="D227" s="3"/>
      <c r="G227" s="3"/>
      <c r="H227" s="3"/>
      <c r="I227" s="41"/>
      <c r="J227" s="49"/>
      <c r="K227" s="45"/>
    </row>
    <row r="228" spans="1:11" x14ac:dyDescent="0.25">
      <c r="A228" s="3"/>
      <c r="B228" s="3"/>
      <c r="C228" s="3"/>
      <c r="D228" s="3"/>
      <c r="G228" s="3"/>
      <c r="H228" s="3"/>
      <c r="I228" s="41"/>
      <c r="J228" s="49"/>
      <c r="K228" s="45"/>
    </row>
    <row r="229" spans="1:11" x14ac:dyDescent="0.25">
      <c r="A229" s="3"/>
      <c r="B229" s="3"/>
      <c r="C229" s="3"/>
      <c r="D229" s="3"/>
      <c r="G229" s="3"/>
      <c r="H229" s="3"/>
      <c r="I229" s="41"/>
      <c r="J229" s="49"/>
      <c r="K229" s="45"/>
    </row>
    <row r="230" spans="1:11" x14ac:dyDescent="0.25">
      <c r="A230" s="3"/>
      <c r="B230" s="3"/>
      <c r="C230" s="3"/>
      <c r="D230" s="3"/>
      <c r="G230" s="3"/>
      <c r="H230" s="3"/>
      <c r="I230" s="41"/>
      <c r="J230" s="49"/>
      <c r="K230" s="45"/>
    </row>
    <row r="231" spans="1:11" x14ac:dyDescent="0.25">
      <c r="A231" s="3"/>
      <c r="B231" s="3"/>
      <c r="C231" s="3"/>
      <c r="D231" s="3"/>
      <c r="G231" s="3"/>
      <c r="H231" s="3"/>
      <c r="I231" s="41"/>
      <c r="J231" s="49"/>
      <c r="K231" s="45"/>
    </row>
    <row r="232" spans="1:11" x14ac:dyDescent="0.25">
      <c r="A232" s="3"/>
      <c r="B232" s="3"/>
      <c r="C232" s="3"/>
      <c r="D232" s="3"/>
      <c r="G232" s="3"/>
      <c r="H232" s="3"/>
      <c r="I232" s="41"/>
      <c r="J232" s="49"/>
      <c r="K232" s="45"/>
    </row>
    <row r="233" spans="1:11" x14ac:dyDescent="0.25">
      <c r="A233" s="3"/>
      <c r="B233" s="3"/>
      <c r="C233" s="3"/>
      <c r="D233" s="3"/>
      <c r="G233" s="3"/>
      <c r="H233" s="3"/>
      <c r="I233" s="41"/>
      <c r="J233" s="49"/>
      <c r="K233" s="45"/>
    </row>
    <row r="234" spans="1:11" x14ac:dyDescent="0.25">
      <c r="A234" s="3"/>
      <c r="B234" s="3"/>
      <c r="C234" s="3"/>
      <c r="D234" s="3"/>
      <c r="G234" s="3"/>
      <c r="H234" s="3"/>
      <c r="I234" s="41"/>
      <c r="J234" s="49"/>
      <c r="K234" s="45"/>
    </row>
    <row r="235" spans="1:11" x14ac:dyDescent="0.25">
      <c r="A235" s="3"/>
      <c r="B235" s="3"/>
      <c r="C235" s="3"/>
      <c r="D235" s="3"/>
      <c r="G235" s="3"/>
      <c r="H235" s="3"/>
      <c r="I235" s="41"/>
      <c r="J235" s="49"/>
      <c r="K235" s="45"/>
    </row>
    <row r="236" spans="1:11" x14ac:dyDescent="0.25">
      <c r="A236" s="3"/>
      <c r="B236" s="3"/>
      <c r="C236" s="3"/>
      <c r="D236" s="3"/>
      <c r="G236" s="3"/>
      <c r="H236" s="3"/>
      <c r="I236" s="41"/>
      <c r="J236" s="49"/>
      <c r="K236" s="45"/>
    </row>
    <row r="237" spans="1:11" x14ac:dyDescent="0.25">
      <c r="A237" s="3"/>
      <c r="B237" s="3"/>
      <c r="C237" s="3"/>
      <c r="D237" s="3"/>
      <c r="G237" s="3"/>
      <c r="H237" s="3"/>
      <c r="I237" s="41"/>
      <c r="J237" s="49"/>
      <c r="K237" s="45"/>
    </row>
    <row r="238" spans="1:11" x14ac:dyDescent="0.25">
      <c r="A238" s="3"/>
      <c r="B238" s="3"/>
      <c r="C238" s="3"/>
      <c r="D238" s="3"/>
      <c r="G238" s="3"/>
      <c r="H238" s="3"/>
      <c r="I238" s="41"/>
      <c r="J238" s="49"/>
      <c r="K238" s="45"/>
    </row>
    <row r="239" spans="1:11" x14ac:dyDescent="0.25">
      <c r="A239" s="3"/>
      <c r="B239" s="3"/>
      <c r="C239" s="3"/>
      <c r="D239" s="3"/>
      <c r="G239" s="3"/>
      <c r="H239" s="3"/>
      <c r="I239" s="41"/>
      <c r="J239" s="49"/>
      <c r="K239" s="45"/>
    </row>
    <row r="240" spans="1:11" x14ac:dyDescent="0.25">
      <c r="A240" s="3"/>
      <c r="B240" s="3"/>
      <c r="C240" s="3"/>
      <c r="D240" s="3"/>
      <c r="G240" s="3"/>
      <c r="H240" s="3"/>
      <c r="I240" s="41"/>
      <c r="J240" s="49"/>
      <c r="K240" s="45"/>
    </row>
    <row r="241" spans="1:11" x14ac:dyDescent="0.25">
      <c r="A241" s="3"/>
      <c r="B241" s="3"/>
      <c r="C241" s="3"/>
      <c r="D241" s="3"/>
      <c r="G241" s="3"/>
      <c r="H241" s="3"/>
      <c r="I241" s="41"/>
      <c r="J241" s="49"/>
      <c r="K241" s="45"/>
    </row>
    <row r="242" spans="1:11" x14ac:dyDescent="0.25">
      <c r="A242" s="3"/>
      <c r="B242" s="3"/>
      <c r="C242" s="3"/>
      <c r="D242" s="3"/>
      <c r="G242" s="3"/>
      <c r="H242" s="3"/>
      <c r="I242" s="41"/>
      <c r="J242" s="49"/>
      <c r="K242" s="45"/>
    </row>
    <row r="243" spans="1:11" x14ac:dyDescent="0.25">
      <c r="A243" s="3"/>
      <c r="B243" s="3"/>
      <c r="C243" s="3"/>
      <c r="D243" s="3"/>
      <c r="G243" s="3"/>
      <c r="H243" s="3"/>
      <c r="I243" s="41"/>
      <c r="J243" s="49"/>
      <c r="K243" s="45"/>
    </row>
    <row r="244" spans="1:11" x14ac:dyDescent="0.25">
      <c r="A244" s="3"/>
      <c r="B244" s="3"/>
      <c r="C244" s="3"/>
      <c r="D244" s="3"/>
      <c r="G244" s="3"/>
      <c r="H244" s="3"/>
      <c r="I244" s="41"/>
      <c r="J244" s="49"/>
      <c r="K244" s="45"/>
    </row>
    <row r="245" spans="1:11" x14ac:dyDescent="0.25">
      <c r="A245" s="3"/>
      <c r="B245" s="3"/>
      <c r="C245" s="3"/>
      <c r="D245" s="3"/>
      <c r="G245" s="3"/>
      <c r="H245" s="3"/>
      <c r="I245" s="41"/>
      <c r="J245" s="49"/>
      <c r="K245" s="45"/>
    </row>
    <row r="246" spans="1:11" x14ac:dyDescent="0.25">
      <c r="A246" s="3"/>
      <c r="B246" s="3"/>
      <c r="C246" s="3"/>
      <c r="D246" s="3"/>
      <c r="G246" s="3"/>
      <c r="H246" s="3"/>
      <c r="I246" s="41"/>
      <c r="J246" s="49"/>
      <c r="K246" s="45"/>
    </row>
    <row r="247" spans="1:11" x14ac:dyDescent="0.25">
      <c r="A247" s="3"/>
      <c r="B247" s="3"/>
      <c r="C247" s="3"/>
      <c r="D247" s="3"/>
      <c r="G247" s="3"/>
      <c r="H247" s="3"/>
      <c r="I247" s="41"/>
      <c r="J247" s="49"/>
      <c r="K247" s="45"/>
    </row>
    <row r="248" spans="1:11" x14ac:dyDescent="0.25">
      <c r="A248" s="3"/>
      <c r="B248" s="3"/>
      <c r="C248" s="3"/>
      <c r="D248" s="3"/>
      <c r="G248" s="3"/>
      <c r="H248" s="3"/>
      <c r="I248" s="41"/>
      <c r="J248" s="49"/>
      <c r="K248" s="45"/>
    </row>
    <row r="249" spans="1:11" x14ac:dyDescent="0.25">
      <c r="A249" s="3"/>
      <c r="B249" s="3"/>
      <c r="C249" s="3"/>
      <c r="D249" s="3"/>
      <c r="G249" s="3"/>
      <c r="H249" s="3"/>
      <c r="I249" s="41"/>
      <c r="J249" s="49"/>
      <c r="K249" s="45"/>
    </row>
    <row r="250" spans="1:11" x14ac:dyDescent="0.25">
      <c r="A250" s="3"/>
      <c r="B250" s="3"/>
      <c r="C250" s="3"/>
      <c r="D250" s="3"/>
      <c r="G250" s="3"/>
      <c r="H250" s="3"/>
      <c r="I250" s="41"/>
      <c r="J250" s="49"/>
      <c r="K250" s="45"/>
    </row>
    <row r="251" spans="1:11" x14ac:dyDescent="0.25">
      <c r="A251" s="3"/>
      <c r="B251" s="3"/>
      <c r="C251" s="3"/>
      <c r="D251" s="3"/>
      <c r="G251" s="3"/>
      <c r="H251" s="3"/>
      <c r="I251" s="41"/>
      <c r="J251" s="49"/>
      <c r="K251" s="45"/>
    </row>
    <row r="252" spans="1:11" x14ac:dyDescent="0.25">
      <c r="A252" s="3"/>
      <c r="B252" s="3"/>
      <c r="C252" s="3"/>
      <c r="D252" s="3"/>
      <c r="G252" s="3"/>
      <c r="H252" s="3"/>
      <c r="I252" s="41"/>
      <c r="J252" s="49"/>
      <c r="K252" s="45"/>
    </row>
    <row r="253" spans="1:11" x14ac:dyDescent="0.25">
      <c r="A253" s="3"/>
      <c r="B253" s="3"/>
      <c r="C253" s="3"/>
      <c r="D253" s="3"/>
      <c r="G253" s="3"/>
      <c r="H253" s="3"/>
      <c r="I253" s="41"/>
      <c r="J253" s="49"/>
      <c r="K253" s="45"/>
    </row>
    <row r="254" spans="1:11" x14ac:dyDescent="0.25">
      <c r="A254" s="3"/>
      <c r="B254" s="3"/>
      <c r="C254" s="3"/>
      <c r="D254" s="3"/>
      <c r="G254" s="3"/>
      <c r="H254" s="3"/>
      <c r="I254" s="41"/>
      <c r="J254" s="49"/>
      <c r="K254" s="45"/>
    </row>
    <row r="255" spans="1:11" x14ac:dyDescent="0.25">
      <c r="A255" s="3"/>
      <c r="B255" s="3"/>
      <c r="C255" s="3"/>
      <c r="D255" s="3"/>
      <c r="G255" s="3"/>
      <c r="H255" s="3"/>
      <c r="I255" s="41"/>
      <c r="J255" s="49"/>
      <c r="K255" s="45"/>
    </row>
    <row r="256" spans="1:11" x14ac:dyDescent="0.25">
      <c r="A256" s="3"/>
      <c r="B256" s="3"/>
      <c r="C256" s="3"/>
      <c r="D256" s="3"/>
      <c r="G256" s="3"/>
      <c r="H256" s="3"/>
      <c r="I256" s="41"/>
      <c r="J256" s="49"/>
      <c r="K256" s="45"/>
    </row>
    <row r="257" spans="1:11" x14ac:dyDescent="0.25">
      <c r="A257" s="3"/>
      <c r="B257" s="3"/>
      <c r="C257" s="3"/>
      <c r="D257" s="3"/>
      <c r="G257" s="3"/>
      <c r="H257" s="3"/>
      <c r="I257" s="41"/>
      <c r="J257" s="49"/>
      <c r="K257" s="45"/>
    </row>
    <row r="258" spans="1:11" x14ac:dyDescent="0.25">
      <c r="A258" s="3"/>
      <c r="B258" s="3"/>
      <c r="C258" s="3"/>
      <c r="D258" s="3"/>
      <c r="G258" s="3"/>
      <c r="H258" s="3"/>
      <c r="I258" s="41"/>
      <c r="J258" s="49"/>
      <c r="K258" s="45"/>
    </row>
    <row r="259" spans="1:11" x14ac:dyDescent="0.25">
      <c r="A259" s="3"/>
      <c r="B259" s="3"/>
      <c r="C259" s="3"/>
      <c r="D259" s="3"/>
      <c r="G259" s="3"/>
      <c r="H259" s="3"/>
      <c r="I259" s="41"/>
      <c r="J259" s="49"/>
      <c r="K259" s="45"/>
    </row>
    <row r="260" spans="1:11" x14ac:dyDescent="0.25">
      <c r="A260" s="3"/>
      <c r="B260" s="3"/>
      <c r="C260" s="3"/>
      <c r="D260" s="3"/>
      <c r="G260" s="3"/>
      <c r="H260" s="3"/>
      <c r="I260" s="41"/>
      <c r="J260" s="49"/>
      <c r="K260" s="45"/>
    </row>
    <row r="261" spans="1:11" x14ac:dyDescent="0.25">
      <c r="A261" s="3"/>
      <c r="B261" s="3"/>
      <c r="C261" s="3"/>
      <c r="D261" s="3"/>
      <c r="G261" s="3"/>
      <c r="H261" s="3"/>
      <c r="I261" s="41"/>
      <c r="J261" s="49"/>
      <c r="K261" s="45"/>
    </row>
    <row r="262" spans="1:11" x14ac:dyDescent="0.25">
      <c r="A262" s="3"/>
      <c r="B262" s="3"/>
      <c r="C262" s="3"/>
      <c r="D262" s="3"/>
      <c r="G262" s="3"/>
      <c r="H262" s="3"/>
      <c r="I262" s="41"/>
      <c r="J262" s="49"/>
      <c r="K262" s="45"/>
    </row>
    <row r="263" spans="1:11" x14ac:dyDescent="0.25">
      <c r="A263" s="3"/>
      <c r="B263" s="3"/>
      <c r="C263" s="3"/>
      <c r="D263" s="3"/>
      <c r="G263" s="3"/>
      <c r="H263" s="3"/>
      <c r="I263" s="41"/>
      <c r="J263" s="49"/>
      <c r="K263" s="45"/>
    </row>
    <row r="264" spans="1:11" x14ac:dyDescent="0.25">
      <c r="A264" s="3"/>
      <c r="B264" s="3"/>
      <c r="C264" s="3"/>
      <c r="D264" s="3"/>
      <c r="G264" s="3"/>
      <c r="H264" s="3"/>
      <c r="I264" s="41"/>
      <c r="J264" s="49"/>
      <c r="K264" s="45"/>
    </row>
    <row r="265" spans="1:11" x14ac:dyDescent="0.25">
      <c r="A265" s="3"/>
      <c r="B265" s="3"/>
      <c r="C265" s="3"/>
      <c r="D265" s="3"/>
      <c r="G265" s="3"/>
      <c r="H265" s="3"/>
      <c r="I265" s="41"/>
      <c r="J265" s="49"/>
      <c r="K265" s="45"/>
    </row>
    <row r="266" spans="1:11" x14ac:dyDescent="0.25">
      <c r="A266" s="3"/>
      <c r="B266" s="3"/>
      <c r="C266" s="3"/>
      <c r="D266" s="3"/>
      <c r="G266" s="3"/>
      <c r="H266" s="3"/>
      <c r="I266" s="41"/>
      <c r="J266" s="49"/>
      <c r="K266" s="45"/>
    </row>
    <row r="267" spans="1:11" x14ac:dyDescent="0.25">
      <c r="A267" s="3"/>
      <c r="B267" s="3"/>
      <c r="C267" s="3"/>
      <c r="D267" s="3"/>
      <c r="G267" s="3"/>
      <c r="H267" s="3"/>
      <c r="I267" s="41"/>
      <c r="J267" s="49"/>
      <c r="K267" s="45"/>
    </row>
    <row r="268" spans="1:11" x14ac:dyDescent="0.25">
      <c r="A268" s="3"/>
      <c r="B268" s="3"/>
      <c r="C268" s="3"/>
      <c r="D268" s="3"/>
      <c r="G268" s="3"/>
      <c r="H268" s="3"/>
      <c r="I268" s="41"/>
      <c r="J268" s="49"/>
      <c r="K268" s="45"/>
    </row>
    <row r="269" spans="1:11" x14ac:dyDescent="0.25">
      <c r="A269" s="3"/>
      <c r="B269" s="3"/>
      <c r="C269" s="3"/>
      <c r="D269" s="3"/>
      <c r="G269" s="3"/>
      <c r="H269" s="3"/>
      <c r="I269" s="41"/>
      <c r="J269" s="49"/>
      <c r="K269" s="45"/>
    </row>
    <row r="270" spans="1:11" x14ac:dyDescent="0.25">
      <c r="A270" s="3"/>
      <c r="B270" s="3"/>
      <c r="C270" s="3"/>
      <c r="D270" s="3"/>
      <c r="G270" s="3"/>
      <c r="H270" s="3"/>
      <c r="I270" s="41"/>
      <c r="J270" s="49"/>
      <c r="K270" s="45"/>
    </row>
    <row r="271" spans="1:11" x14ac:dyDescent="0.25">
      <c r="A271" s="3"/>
      <c r="B271" s="3"/>
      <c r="C271" s="3"/>
      <c r="D271" s="3"/>
      <c r="G271" s="3"/>
      <c r="H271" s="3"/>
      <c r="I271" s="41"/>
      <c r="J271" s="49"/>
      <c r="K271" s="45"/>
    </row>
    <row r="272" spans="1:11" x14ac:dyDescent="0.25">
      <c r="A272" s="3"/>
      <c r="B272" s="3"/>
      <c r="C272" s="3"/>
      <c r="D272" s="3"/>
      <c r="G272" s="3"/>
      <c r="H272" s="3"/>
      <c r="I272" s="41"/>
      <c r="J272" s="49"/>
      <c r="K272" s="45"/>
    </row>
    <row r="273" spans="1:11" x14ac:dyDescent="0.25">
      <c r="A273" s="3"/>
      <c r="B273" s="3"/>
      <c r="C273" s="3"/>
      <c r="D273" s="3"/>
      <c r="G273" s="3"/>
      <c r="H273" s="3"/>
      <c r="I273" s="41"/>
      <c r="J273" s="49"/>
      <c r="K273" s="45"/>
    </row>
    <row r="274" spans="1:11" x14ac:dyDescent="0.25">
      <c r="A274" s="3"/>
      <c r="B274" s="3"/>
      <c r="C274" s="3"/>
      <c r="D274" s="3"/>
      <c r="G274" s="3"/>
      <c r="H274" s="3"/>
      <c r="I274" s="41"/>
      <c r="J274" s="49"/>
      <c r="K274" s="45"/>
    </row>
    <row r="275" spans="1:11" x14ac:dyDescent="0.25">
      <c r="A275" s="3"/>
      <c r="B275" s="3"/>
      <c r="C275" s="3"/>
      <c r="D275" s="3"/>
      <c r="G275" s="3"/>
      <c r="H275" s="3"/>
      <c r="I275" s="41"/>
      <c r="J275" s="49"/>
      <c r="K275" s="45"/>
    </row>
    <row r="276" spans="1:11" x14ac:dyDescent="0.25">
      <c r="A276" s="3"/>
      <c r="B276" s="3"/>
      <c r="C276" s="3"/>
      <c r="D276" s="3"/>
      <c r="G276" s="3"/>
      <c r="H276" s="3"/>
      <c r="I276" s="41"/>
      <c r="J276" s="49"/>
      <c r="K276" s="45"/>
    </row>
    <row r="277" spans="1:11" x14ac:dyDescent="0.25">
      <c r="A277" s="3"/>
      <c r="B277" s="3"/>
      <c r="C277" s="3"/>
      <c r="D277" s="3"/>
      <c r="G277" s="3"/>
      <c r="H277" s="3"/>
      <c r="I277" s="41"/>
      <c r="J277" s="49"/>
      <c r="K277" s="45"/>
    </row>
    <row r="278" spans="1:11" x14ac:dyDescent="0.25">
      <c r="A278" s="3"/>
      <c r="B278" s="3"/>
      <c r="C278" s="3"/>
      <c r="D278" s="3"/>
      <c r="G278" s="3"/>
      <c r="H278" s="3"/>
      <c r="I278" s="41"/>
      <c r="J278" s="49"/>
      <c r="K278" s="45"/>
    </row>
    <row r="279" spans="1:11" x14ac:dyDescent="0.25">
      <c r="A279" s="3"/>
      <c r="B279" s="3"/>
      <c r="C279" s="3"/>
      <c r="D279" s="3"/>
      <c r="G279" s="3"/>
      <c r="H279" s="3"/>
      <c r="I279" s="41"/>
      <c r="J279" s="49"/>
      <c r="K279" s="45"/>
    </row>
    <row r="280" spans="1:11" x14ac:dyDescent="0.25">
      <c r="A280" s="3"/>
      <c r="B280" s="3"/>
      <c r="C280" s="3"/>
      <c r="D280" s="3"/>
      <c r="G280" s="3"/>
      <c r="H280" s="3"/>
      <c r="I280" s="41"/>
      <c r="J280" s="49"/>
      <c r="K280" s="45"/>
    </row>
    <row r="281" spans="1:11" x14ac:dyDescent="0.25">
      <c r="A281" s="3"/>
      <c r="B281" s="3"/>
      <c r="C281" s="3"/>
      <c r="D281" s="3"/>
      <c r="G281" s="3"/>
      <c r="H281" s="3"/>
      <c r="I281" s="41"/>
      <c r="J281" s="49"/>
      <c r="K281" s="45"/>
    </row>
    <row r="282" spans="1:11" x14ac:dyDescent="0.25">
      <c r="A282" s="3"/>
      <c r="B282" s="3"/>
      <c r="C282" s="3"/>
      <c r="D282" s="3"/>
      <c r="G282" s="3"/>
      <c r="H282" s="3"/>
      <c r="I282" s="41"/>
      <c r="J282" s="49"/>
      <c r="K282" s="45"/>
    </row>
    <row r="283" spans="1:11" x14ac:dyDescent="0.25">
      <c r="A283" s="3"/>
      <c r="B283" s="3"/>
      <c r="C283" s="3"/>
      <c r="D283" s="3"/>
      <c r="G283" s="3"/>
      <c r="H283" s="3"/>
      <c r="I283" s="41"/>
      <c r="J283" s="49"/>
      <c r="K283" s="45"/>
    </row>
    <row r="284" spans="1:11" x14ac:dyDescent="0.25">
      <c r="A284" s="3"/>
      <c r="B284" s="3"/>
      <c r="C284" s="3"/>
      <c r="D284" s="3"/>
      <c r="G284" s="3"/>
      <c r="H284" s="3"/>
      <c r="I284" s="41"/>
      <c r="J284" s="49"/>
      <c r="K284" s="45"/>
    </row>
    <row r="285" spans="1:11" x14ac:dyDescent="0.25">
      <c r="A285" s="3"/>
      <c r="B285" s="3"/>
      <c r="C285" s="3"/>
      <c r="D285" s="3"/>
      <c r="G285" s="3"/>
      <c r="H285" s="3"/>
      <c r="I285" s="41"/>
      <c r="J285" s="49"/>
      <c r="K285" s="45"/>
    </row>
    <row r="286" spans="1:11" x14ac:dyDescent="0.25">
      <c r="A286" s="3"/>
      <c r="B286" s="3"/>
      <c r="C286" s="3"/>
      <c r="D286" s="3"/>
      <c r="G286" s="3"/>
      <c r="H286" s="3"/>
      <c r="I286" s="41"/>
      <c r="J286" s="49"/>
      <c r="K286" s="45"/>
    </row>
    <row r="287" spans="1:11" x14ac:dyDescent="0.25">
      <c r="A287" s="3"/>
      <c r="B287" s="3"/>
      <c r="C287" s="3"/>
      <c r="D287" s="3"/>
      <c r="G287" s="3"/>
      <c r="H287" s="3"/>
      <c r="I287" s="41"/>
      <c r="J287" s="49"/>
      <c r="K287" s="45"/>
    </row>
    <row r="288" spans="1:11" x14ac:dyDescent="0.25">
      <c r="A288" s="3"/>
      <c r="B288" s="3"/>
      <c r="C288" s="3"/>
      <c r="D288" s="3"/>
      <c r="G288" s="3"/>
      <c r="H288" s="3"/>
      <c r="I288" s="41"/>
      <c r="J288" s="49"/>
      <c r="K288" s="45"/>
    </row>
    <row r="289" spans="1:11" x14ac:dyDescent="0.25">
      <c r="A289" s="3"/>
      <c r="B289" s="3"/>
      <c r="C289" s="3"/>
      <c r="D289" s="3"/>
      <c r="G289" s="3"/>
      <c r="H289" s="3"/>
      <c r="I289" s="41"/>
      <c r="J289" s="49"/>
      <c r="K289" s="45"/>
    </row>
    <row r="290" spans="1:11" x14ac:dyDescent="0.25">
      <c r="A290" s="3"/>
      <c r="B290" s="3"/>
      <c r="C290" s="3"/>
      <c r="D290" s="3"/>
      <c r="G290" s="3"/>
      <c r="H290" s="3"/>
      <c r="I290" s="41"/>
      <c r="J290" s="49"/>
      <c r="K290" s="45"/>
    </row>
    <row r="291" spans="1:11" x14ac:dyDescent="0.25">
      <c r="A291" s="3"/>
      <c r="B291" s="3"/>
      <c r="C291" s="3"/>
      <c r="D291" s="3"/>
      <c r="G291" s="3"/>
      <c r="H291" s="3"/>
      <c r="I291" s="41"/>
      <c r="J291" s="49"/>
      <c r="K291" s="45"/>
    </row>
    <row r="292" spans="1:11" x14ac:dyDescent="0.25">
      <c r="A292" s="3"/>
      <c r="B292" s="3"/>
      <c r="C292" s="3"/>
      <c r="D292" s="3"/>
      <c r="G292" s="3"/>
      <c r="H292" s="3"/>
      <c r="I292" s="41"/>
      <c r="J292" s="49"/>
      <c r="K292" s="45"/>
    </row>
    <row r="293" spans="1:11" x14ac:dyDescent="0.25">
      <c r="A293" s="3"/>
      <c r="B293" s="3"/>
      <c r="C293" s="3"/>
      <c r="D293" s="3"/>
      <c r="G293" s="3"/>
      <c r="H293" s="3"/>
      <c r="I293" s="41"/>
      <c r="J293" s="49"/>
      <c r="K293" s="45"/>
    </row>
    <row r="294" spans="1:11" x14ac:dyDescent="0.25">
      <c r="A294" s="3"/>
      <c r="B294" s="3"/>
      <c r="C294" s="3"/>
      <c r="D294" s="3"/>
      <c r="G294" s="3"/>
      <c r="H294" s="3"/>
      <c r="I294" s="41"/>
      <c r="J294" s="49"/>
      <c r="K294" s="45"/>
    </row>
    <row r="295" spans="1:11" x14ac:dyDescent="0.25">
      <c r="A295" s="3"/>
      <c r="B295" s="3"/>
      <c r="C295" s="3"/>
      <c r="D295" s="3"/>
      <c r="G295" s="3"/>
      <c r="H295" s="3"/>
      <c r="I295" s="41"/>
      <c r="J295" s="49"/>
      <c r="K295" s="45"/>
    </row>
    <row r="296" spans="1:11" x14ac:dyDescent="0.25">
      <c r="A296" s="3"/>
      <c r="B296" s="3"/>
      <c r="C296" s="3"/>
      <c r="D296" s="3"/>
      <c r="G296" s="3"/>
      <c r="H296" s="3"/>
      <c r="I296" s="41"/>
      <c r="J296" s="49"/>
      <c r="K296" s="45"/>
    </row>
    <row r="297" spans="1:11" x14ac:dyDescent="0.25">
      <c r="A297" s="3"/>
      <c r="B297" s="3"/>
      <c r="C297" s="3"/>
      <c r="D297" s="3"/>
      <c r="G297" s="3"/>
      <c r="H297" s="3"/>
      <c r="I297" s="41"/>
      <c r="J297" s="49"/>
      <c r="K297" s="45"/>
    </row>
    <row r="298" spans="1:11" x14ac:dyDescent="0.25">
      <c r="A298" s="3"/>
      <c r="B298" s="3"/>
      <c r="C298" s="3"/>
      <c r="D298" s="3"/>
      <c r="G298" s="3"/>
      <c r="H298" s="3"/>
      <c r="I298" s="41"/>
      <c r="J298" s="49"/>
      <c r="K298" s="45"/>
    </row>
    <row r="299" spans="1:11" x14ac:dyDescent="0.25">
      <c r="A299" s="3"/>
      <c r="B299" s="3"/>
      <c r="C299" s="3"/>
      <c r="D299" s="3"/>
      <c r="G299" s="3"/>
      <c r="H299" s="3"/>
      <c r="I299" s="41"/>
      <c r="J299" s="49"/>
      <c r="K299" s="45"/>
    </row>
    <row r="300" spans="1:11" x14ac:dyDescent="0.25">
      <c r="A300" s="3"/>
      <c r="B300" s="3"/>
      <c r="C300" s="3"/>
      <c r="D300" s="3"/>
      <c r="G300" s="3"/>
      <c r="H300" s="3"/>
      <c r="I300" s="41"/>
      <c r="J300" s="49"/>
      <c r="K300" s="45"/>
    </row>
    <row r="301" spans="1:11" x14ac:dyDescent="0.25">
      <c r="A301" s="3"/>
      <c r="B301" s="3"/>
      <c r="C301" s="3"/>
      <c r="D301" s="3"/>
      <c r="G301" s="3"/>
      <c r="H301" s="3"/>
      <c r="I301" s="41"/>
      <c r="J301" s="49"/>
      <c r="K301" s="45"/>
    </row>
    <row r="302" spans="1:11" x14ac:dyDescent="0.25">
      <c r="A302" s="3"/>
      <c r="B302" s="3"/>
      <c r="C302" s="3"/>
      <c r="D302" s="3"/>
      <c r="G302" s="3"/>
      <c r="H302" s="3"/>
      <c r="I302" s="41"/>
      <c r="J302" s="49"/>
      <c r="K302" s="45"/>
    </row>
    <row r="303" spans="1:11" x14ac:dyDescent="0.25">
      <c r="A303" s="3"/>
      <c r="B303" s="3"/>
      <c r="C303" s="3"/>
      <c r="D303" s="3"/>
      <c r="G303" s="3"/>
      <c r="H303" s="3"/>
      <c r="I303" s="41"/>
      <c r="J303" s="49"/>
      <c r="K303" s="45"/>
    </row>
    <row r="304" spans="1:11" x14ac:dyDescent="0.25">
      <c r="A304" s="3"/>
      <c r="B304" s="3"/>
      <c r="C304" s="3"/>
      <c r="D304" s="3"/>
      <c r="G304" s="3"/>
      <c r="H304" s="3"/>
      <c r="I304" s="41"/>
      <c r="J304" s="49"/>
      <c r="K304" s="45"/>
    </row>
    <row r="305" spans="1:11" x14ac:dyDescent="0.25">
      <c r="A305" s="3"/>
      <c r="B305" s="3"/>
      <c r="C305" s="3"/>
      <c r="D305" s="3"/>
      <c r="G305" s="3"/>
      <c r="H305" s="3"/>
      <c r="I305" s="41"/>
      <c r="J305" s="49"/>
      <c r="K305" s="45"/>
    </row>
    <row r="306" spans="1:11" x14ac:dyDescent="0.25">
      <c r="A306" s="3"/>
      <c r="B306" s="3"/>
      <c r="C306" s="3"/>
      <c r="D306" s="3"/>
      <c r="G306" s="3"/>
      <c r="H306" s="3"/>
      <c r="I306" s="41"/>
      <c r="J306" s="49"/>
      <c r="K306" s="45"/>
    </row>
    <row r="307" spans="1:11" x14ac:dyDescent="0.25">
      <c r="A307" s="3"/>
      <c r="B307" s="3"/>
      <c r="C307" s="3"/>
      <c r="D307" s="3"/>
      <c r="G307" s="3"/>
      <c r="H307" s="3"/>
      <c r="I307" s="41"/>
      <c r="J307" s="49"/>
      <c r="K307" s="45"/>
    </row>
    <row r="308" spans="1:11" x14ac:dyDescent="0.25">
      <c r="A308" s="3"/>
      <c r="B308" s="3"/>
      <c r="C308" s="3"/>
      <c r="D308" s="3"/>
      <c r="G308" s="3"/>
      <c r="H308" s="3"/>
      <c r="I308" s="41"/>
      <c r="J308" s="49"/>
      <c r="K308" s="45"/>
    </row>
    <row r="309" spans="1:11" x14ac:dyDescent="0.25">
      <c r="A309" s="3"/>
      <c r="B309" s="3"/>
      <c r="C309" s="3"/>
      <c r="D309" s="3"/>
      <c r="G309" s="3"/>
      <c r="H309" s="3"/>
      <c r="I309" s="41"/>
      <c r="J309" s="49"/>
      <c r="K309" s="45"/>
    </row>
    <row r="310" spans="1:11" x14ac:dyDescent="0.25">
      <c r="A310" s="3"/>
      <c r="B310" s="3"/>
      <c r="C310" s="3"/>
      <c r="D310" s="3"/>
      <c r="G310" s="3"/>
      <c r="H310" s="3"/>
      <c r="I310" s="41"/>
      <c r="J310" s="49"/>
      <c r="K310" s="45"/>
    </row>
    <row r="311" spans="1:11" x14ac:dyDescent="0.25">
      <c r="A311" s="3"/>
      <c r="B311" s="3"/>
      <c r="C311" s="3"/>
      <c r="D311" s="3"/>
      <c r="G311" s="3"/>
      <c r="H311" s="3"/>
      <c r="I311" s="41"/>
      <c r="J311" s="49"/>
      <c r="K311" s="45"/>
    </row>
    <row r="312" spans="1:11" x14ac:dyDescent="0.25">
      <c r="A312" s="3"/>
      <c r="B312" s="3"/>
      <c r="C312" s="3"/>
      <c r="D312" s="3"/>
      <c r="G312" s="3"/>
      <c r="H312" s="3"/>
      <c r="I312" s="41"/>
      <c r="J312" s="49"/>
      <c r="K312" s="45"/>
    </row>
    <row r="313" spans="1:11" x14ac:dyDescent="0.25">
      <c r="A313" s="3"/>
      <c r="B313" s="3"/>
      <c r="C313" s="3"/>
      <c r="D313" s="3"/>
      <c r="G313" s="3"/>
      <c r="H313" s="3"/>
      <c r="I313" s="41"/>
      <c r="J313" s="49"/>
      <c r="K313" s="45"/>
    </row>
    <row r="314" spans="1:11" x14ac:dyDescent="0.25">
      <c r="A314" s="3"/>
      <c r="B314" s="3"/>
      <c r="C314" s="3"/>
      <c r="D314" s="3"/>
      <c r="G314" s="3"/>
      <c r="H314" s="3"/>
      <c r="I314" s="41"/>
      <c r="J314" s="49"/>
      <c r="K314" s="45"/>
    </row>
    <row r="315" spans="1:11" x14ac:dyDescent="0.25">
      <c r="A315" s="3"/>
      <c r="B315" s="3"/>
      <c r="C315" s="3"/>
      <c r="D315" s="3"/>
      <c r="G315" s="3"/>
      <c r="H315" s="3"/>
      <c r="I315" s="41"/>
      <c r="J315" s="49"/>
      <c r="K315" s="45"/>
    </row>
    <row r="316" spans="1:11" x14ac:dyDescent="0.25">
      <c r="A316" s="3"/>
      <c r="B316" s="3"/>
      <c r="C316" s="3"/>
      <c r="D316" s="3"/>
      <c r="G316" s="3"/>
      <c r="H316" s="3"/>
      <c r="I316" s="41"/>
      <c r="J316" s="49"/>
      <c r="K316" s="45"/>
    </row>
    <row r="317" spans="1:11" x14ac:dyDescent="0.25">
      <c r="A317" s="3"/>
      <c r="B317" s="3"/>
      <c r="C317" s="3"/>
      <c r="D317" s="3"/>
      <c r="G317" s="3"/>
      <c r="H317" s="3"/>
      <c r="I317" s="41"/>
      <c r="J317" s="49"/>
      <c r="K317" s="45"/>
    </row>
    <row r="318" spans="1:11" x14ac:dyDescent="0.25">
      <c r="A318" s="3"/>
      <c r="B318" s="3"/>
      <c r="C318" s="3"/>
      <c r="D318" s="3"/>
      <c r="G318" s="3"/>
      <c r="H318" s="3"/>
      <c r="I318" s="41"/>
      <c r="J318" s="49"/>
      <c r="K318" s="45"/>
    </row>
    <row r="319" spans="1:11" x14ac:dyDescent="0.25">
      <c r="A319" s="3"/>
      <c r="B319" s="3"/>
      <c r="C319" s="3"/>
      <c r="D319" s="3"/>
      <c r="G319" s="3"/>
      <c r="H319" s="3"/>
      <c r="I319" s="41"/>
      <c r="J319" s="49"/>
      <c r="K319" s="45"/>
    </row>
    <row r="320" spans="1:11" x14ac:dyDescent="0.25">
      <c r="A320" s="3"/>
      <c r="B320" s="3"/>
      <c r="C320" s="3"/>
      <c r="D320" s="3"/>
      <c r="G320" s="3"/>
      <c r="H320" s="3"/>
      <c r="I320" s="41"/>
      <c r="J320" s="49"/>
      <c r="K320" s="45"/>
    </row>
    <row r="321" spans="1:11" x14ac:dyDescent="0.25">
      <c r="A321" s="3"/>
      <c r="B321" s="3"/>
      <c r="C321" s="3"/>
      <c r="D321" s="3"/>
      <c r="G321" s="3"/>
      <c r="H321" s="3"/>
      <c r="I321" s="41"/>
      <c r="J321" s="49"/>
      <c r="K321" s="45"/>
    </row>
    <row r="322" spans="1:11" x14ac:dyDescent="0.25">
      <c r="A322" s="3"/>
      <c r="B322" s="3"/>
      <c r="C322" s="3"/>
      <c r="D322" s="3"/>
      <c r="G322" s="3"/>
      <c r="H322" s="3"/>
      <c r="I322" s="41"/>
      <c r="J322" s="49"/>
      <c r="K322" s="45"/>
    </row>
    <row r="323" spans="1:11" x14ac:dyDescent="0.25">
      <c r="A323" s="3"/>
      <c r="B323" s="3"/>
      <c r="C323" s="3"/>
      <c r="D323" s="3"/>
      <c r="G323" s="3"/>
      <c r="H323" s="3"/>
      <c r="I323" s="41"/>
      <c r="J323" s="49"/>
      <c r="K323" s="45"/>
    </row>
    <row r="324" spans="1:11" x14ac:dyDescent="0.25">
      <c r="A324" s="3"/>
      <c r="B324" s="3"/>
      <c r="C324" s="3"/>
      <c r="D324" s="3"/>
      <c r="G324" s="3"/>
      <c r="H324" s="3"/>
      <c r="I324" s="41"/>
      <c r="J324" s="49"/>
      <c r="K324" s="45"/>
    </row>
    <row r="325" spans="1:11" x14ac:dyDescent="0.25">
      <c r="A325" s="3"/>
      <c r="B325" s="3"/>
      <c r="C325" s="3"/>
      <c r="D325" s="3"/>
      <c r="G325" s="3"/>
      <c r="H325" s="3"/>
      <c r="I325" s="41"/>
      <c r="J325" s="49"/>
      <c r="K325" s="45"/>
    </row>
    <row r="326" spans="1:11" x14ac:dyDescent="0.25">
      <c r="A326" s="3"/>
      <c r="B326" s="3"/>
      <c r="C326" s="3"/>
      <c r="D326" s="3"/>
      <c r="G326" s="3"/>
      <c r="H326" s="3"/>
      <c r="I326" s="41"/>
      <c r="J326" s="49"/>
      <c r="K326" s="45"/>
    </row>
    <row r="327" spans="1:11" x14ac:dyDescent="0.25">
      <c r="A327" s="3"/>
      <c r="B327" s="3"/>
      <c r="C327" s="3"/>
      <c r="D327" s="3"/>
      <c r="G327" s="3"/>
      <c r="H327" s="3"/>
      <c r="I327" s="41"/>
      <c r="J327" s="49"/>
      <c r="K327" s="45"/>
    </row>
    <row r="328" spans="1:11" x14ac:dyDescent="0.25">
      <c r="A328" s="3"/>
      <c r="B328" s="3"/>
      <c r="C328" s="3"/>
      <c r="D328" s="3"/>
      <c r="G328" s="3"/>
      <c r="H328" s="3"/>
      <c r="I328" s="41"/>
      <c r="J328" s="49"/>
      <c r="K328" s="45"/>
    </row>
    <row r="329" spans="1:11" x14ac:dyDescent="0.25">
      <c r="A329" s="3"/>
      <c r="B329" s="3"/>
      <c r="C329" s="3"/>
      <c r="D329" s="3"/>
      <c r="G329" s="3"/>
      <c r="H329" s="3"/>
      <c r="I329" s="41"/>
      <c r="J329" s="49"/>
      <c r="K329" s="45"/>
    </row>
    <row r="330" spans="1:11" x14ac:dyDescent="0.25">
      <c r="A330" s="3"/>
      <c r="B330" s="3"/>
      <c r="C330" s="3"/>
      <c r="D330" s="3"/>
      <c r="G330" s="3"/>
      <c r="H330" s="3"/>
      <c r="I330" s="41"/>
      <c r="J330" s="49"/>
      <c r="K330" s="45"/>
    </row>
    <row r="331" spans="1:11" x14ac:dyDescent="0.25">
      <c r="A331" s="3"/>
      <c r="B331" s="3"/>
      <c r="C331" s="3"/>
      <c r="D331" s="3"/>
      <c r="G331" s="3"/>
      <c r="H331" s="3"/>
      <c r="I331" s="41"/>
      <c r="J331" s="49"/>
      <c r="K331" s="45"/>
    </row>
    <row r="332" spans="1:11" x14ac:dyDescent="0.25">
      <c r="A332" s="3"/>
      <c r="B332" s="3"/>
      <c r="C332" s="3"/>
      <c r="D332" s="3"/>
      <c r="G332" s="3"/>
      <c r="H332" s="3"/>
      <c r="I332" s="41"/>
      <c r="J332" s="49"/>
      <c r="K332" s="45"/>
    </row>
    <row r="333" spans="1:11" x14ac:dyDescent="0.25">
      <c r="A333" s="3"/>
      <c r="B333" s="3"/>
      <c r="C333" s="3"/>
      <c r="D333" s="3"/>
      <c r="G333" s="3"/>
      <c r="H333" s="3"/>
      <c r="I333" s="41"/>
      <c r="J333" s="49"/>
      <c r="K333" s="45"/>
    </row>
    <row r="334" spans="1:11" x14ac:dyDescent="0.25">
      <c r="A334" s="3"/>
      <c r="B334" s="3"/>
      <c r="C334" s="3"/>
      <c r="D334" s="3"/>
      <c r="G334" s="3"/>
      <c r="H334" s="3"/>
      <c r="I334" s="41"/>
      <c r="J334" s="49"/>
      <c r="K334" s="45"/>
    </row>
    <row r="335" spans="1:11" x14ac:dyDescent="0.25">
      <c r="A335" s="3"/>
      <c r="B335" s="3"/>
      <c r="C335" s="3"/>
      <c r="D335" s="3"/>
      <c r="G335" s="3"/>
      <c r="H335" s="3"/>
      <c r="I335" s="41"/>
      <c r="J335" s="49"/>
      <c r="K335" s="45"/>
    </row>
    <row r="336" spans="1:11" x14ac:dyDescent="0.25">
      <c r="A336" s="3"/>
      <c r="B336" s="3"/>
      <c r="C336" s="3"/>
      <c r="D336" s="3"/>
      <c r="G336" s="3"/>
      <c r="H336" s="3"/>
      <c r="I336" s="41"/>
      <c r="J336" s="49"/>
      <c r="K336" s="45"/>
    </row>
    <row r="337" spans="1:11" x14ac:dyDescent="0.25">
      <c r="A337" s="3"/>
      <c r="B337" s="3"/>
      <c r="C337" s="3"/>
      <c r="D337" s="3"/>
      <c r="G337" s="3"/>
      <c r="H337" s="3"/>
      <c r="I337" s="41"/>
      <c r="J337" s="49"/>
      <c r="K337" s="45"/>
    </row>
    <row r="338" spans="1:11" x14ac:dyDescent="0.25">
      <c r="A338" s="3"/>
      <c r="B338" s="3"/>
      <c r="C338" s="3"/>
      <c r="D338" s="3"/>
      <c r="G338" s="3"/>
      <c r="H338" s="3"/>
      <c r="I338" s="41"/>
      <c r="J338" s="49"/>
      <c r="K338" s="45"/>
    </row>
    <row r="339" spans="1:11" x14ac:dyDescent="0.25">
      <c r="A339" s="3"/>
      <c r="B339" s="3"/>
      <c r="C339" s="3"/>
      <c r="D339" s="3"/>
      <c r="G339" s="3"/>
      <c r="H339" s="3"/>
      <c r="I339" s="41"/>
      <c r="J339" s="49"/>
      <c r="K339" s="45"/>
    </row>
    <row r="340" spans="1:11" x14ac:dyDescent="0.25">
      <c r="A340" s="3"/>
      <c r="B340" s="3"/>
      <c r="C340" s="3"/>
      <c r="D340" s="3"/>
      <c r="G340" s="3"/>
      <c r="H340" s="3"/>
      <c r="I340" s="41"/>
      <c r="J340" s="49"/>
      <c r="K340" s="45"/>
    </row>
    <row r="341" spans="1:11" x14ac:dyDescent="0.25">
      <c r="A341" s="3"/>
      <c r="B341" s="3"/>
      <c r="C341" s="3"/>
      <c r="D341" s="3"/>
      <c r="G341" s="3"/>
      <c r="H341" s="3"/>
      <c r="I341" s="41"/>
      <c r="J341" s="49"/>
      <c r="K341" s="45"/>
    </row>
    <row r="342" spans="1:11" x14ac:dyDescent="0.25">
      <c r="A342" s="3"/>
      <c r="B342" s="3"/>
      <c r="C342" s="3"/>
      <c r="D342" s="3"/>
      <c r="G342" s="3"/>
      <c r="H342" s="3"/>
      <c r="I342" s="41"/>
      <c r="J342" s="49"/>
      <c r="K342" s="45"/>
    </row>
    <row r="343" spans="1:11" x14ac:dyDescent="0.25">
      <c r="A343" s="3"/>
      <c r="B343" s="3"/>
      <c r="C343" s="3"/>
      <c r="D343" s="3"/>
      <c r="G343" s="3"/>
      <c r="H343" s="3"/>
      <c r="I343" s="41"/>
      <c r="J343" s="49"/>
      <c r="K343" s="45"/>
    </row>
    <row r="344" spans="1:11" x14ac:dyDescent="0.25">
      <c r="A344" s="3"/>
      <c r="B344" s="3"/>
      <c r="C344" s="3"/>
      <c r="D344" s="3"/>
      <c r="G344" s="3"/>
      <c r="H344" s="3"/>
      <c r="I344" s="41"/>
      <c r="J344" s="49"/>
      <c r="K344" s="45"/>
    </row>
    <row r="345" spans="1:11" x14ac:dyDescent="0.25">
      <c r="A345" s="3"/>
      <c r="B345" s="3"/>
      <c r="C345" s="3"/>
      <c r="D345" s="3"/>
      <c r="G345" s="3"/>
      <c r="H345" s="3"/>
      <c r="I345" s="41"/>
      <c r="J345" s="49"/>
      <c r="K345" s="45"/>
    </row>
    <row r="346" spans="1:11" x14ac:dyDescent="0.25">
      <c r="A346" s="3"/>
      <c r="B346" s="3"/>
      <c r="C346" s="3"/>
      <c r="D346" s="3"/>
      <c r="G346" s="3"/>
      <c r="H346" s="3"/>
      <c r="I346" s="41"/>
      <c r="J346" s="49"/>
      <c r="K346" s="45"/>
    </row>
    <row r="347" spans="1:11" x14ac:dyDescent="0.25">
      <c r="A347" s="3"/>
      <c r="B347" s="3"/>
      <c r="C347" s="3"/>
      <c r="D347" s="3"/>
      <c r="G347" s="3"/>
      <c r="H347" s="3"/>
      <c r="I347" s="41"/>
      <c r="J347" s="49"/>
      <c r="K347" s="45"/>
    </row>
    <row r="348" spans="1:11" x14ac:dyDescent="0.25">
      <c r="A348" s="3"/>
      <c r="B348" s="3"/>
      <c r="C348" s="3"/>
      <c r="D348" s="3"/>
      <c r="G348" s="3"/>
      <c r="H348" s="3"/>
      <c r="I348" s="41"/>
      <c r="J348" s="49"/>
      <c r="K348" s="45"/>
    </row>
    <row r="349" spans="1:11" x14ac:dyDescent="0.25">
      <c r="A349" s="3"/>
      <c r="B349" s="3"/>
      <c r="C349" s="3"/>
      <c r="D349" s="3"/>
      <c r="G349" s="3"/>
      <c r="H349" s="3"/>
      <c r="I349" s="41"/>
      <c r="J349" s="49"/>
      <c r="K349" s="45"/>
    </row>
    <row r="350" spans="1:11" x14ac:dyDescent="0.25">
      <c r="A350" s="3"/>
      <c r="B350" s="3"/>
      <c r="C350" s="3"/>
      <c r="D350" s="3"/>
      <c r="G350" s="3"/>
      <c r="H350" s="3"/>
      <c r="I350" s="41"/>
      <c r="J350" s="49"/>
      <c r="K350" s="45"/>
    </row>
    <row r="351" spans="1:11" x14ac:dyDescent="0.25">
      <c r="A351" s="3"/>
      <c r="B351" s="3"/>
      <c r="C351" s="3"/>
      <c r="D351" s="3"/>
      <c r="G351" s="3"/>
      <c r="H351" s="3"/>
      <c r="I351" s="41"/>
      <c r="J351" s="49"/>
      <c r="K351" s="45"/>
    </row>
    <row r="352" spans="1:11" x14ac:dyDescent="0.25">
      <c r="A352" s="3"/>
      <c r="B352" s="3"/>
      <c r="C352" s="3"/>
      <c r="D352" s="3"/>
      <c r="G352" s="3"/>
      <c r="H352" s="3"/>
      <c r="I352" s="41"/>
      <c r="J352" s="49"/>
      <c r="K352" s="45"/>
    </row>
    <row r="353" spans="1:11" x14ac:dyDescent="0.25">
      <c r="A353" s="3"/>
      <c r="B353" s="3"/>
      <c r="C353" s="3"/>
      <c r="D353" s="3"/>
      <c r="G353" s="3"/>
      <c r="H353" s="3"/>
      <c r="I353" s="41"/>
      <c r="J353" s="49"/>
      <c r="K353" s="45"/>
    </row>
    <row r="354" spans="1:11" x14ac:dyDescent="0.25">
      <c r="A354" s="3"/>
      <c r="B354" s="3"/>
      <c r="C354" s="3"/>
      <c r="D354" s="3"/>
      <c r="G354" s="3"/>
      <c r="H354" s="3"/>
      <c r="I354" s="41"/>
      <c r="J354" s="49"/>
      <c r="K354" s="45"/>
    </row>
    <row r="355" spans="1:11" x14ac:dyDescent="0.25">
      <c r="A355" s="3"/>
      <c r="B355" s="3"/>
      <c r="C355" s="3"/>
      <c r="D355" s="3"/>
      <c r="G355" s="3"/>
      <c r="H355" s="3"/>
      <c r="I355" s="41"/>
      <c r="J355" s="49"/>
      <c r="K355" s="45"/>
    </row>
    <row r="356" spans="1:11" x14ac:dyDescent="0.25">
      <c r="A356" s="3"/>
      <c r="B356" s="3"/>
      <c r="C356" s="3"/>
      <c r="D356" s="3"/>
      <c r="G356" s="3"/>
      <c r="H356" s="3"/>
      <c r="I356" s="41"/>
      <c r="J356" s="49"/>
      <c r="K356" s="45"/>
    </row>
    <row r="357" spans="1:11" x14ac:dyDescent="0.25">
      <c r="A357" s="3"/>
      <c r="B357" s="3"/>
      <c r="C357" s="3"/>
      <c r="D357" s="3"/>
      <c r="G357" s="3"/>
      <c r="H357" s="3"/>
      <c r="I357" s="41"/>
      <c r="J357" s="49"/>
      <c r="K357" s="45"/>
    </row>
    <row r="358" spans="1:11" x14ac:dyDescent="0.25">
      <c r="A358" s="3"/>
      <c r="B358" s="3"/>
      <c r="C358" s="3"/>
      <c r="D358" s="3"/>
      <c r="G358" s="3"/>
      <c r="H358" s="3"/>
      <c r="I358" s="41"/>
      <c r="J358" s="49"/>
      <c r="K358" s="45"/>
    </row>
    <row r="359" spans="1:11" x14ac:dyDescent="0.25">
      <c r="A359" s="3"/>
      <c r="B359" s="3"/>
      <c r="C359" s="3"/>
      <c r="D359" s="3"/>
      <c r="G359" s="3"/>
      <c r="H359" s="3"/>
      <c r="I359" s="41"/>
      <c r="J359" s="49"/>
      <c r="K359" s="45"/>
    </row>
    <row r="360" spans="1:11" x14ac:dyDescent="0.25">
      <c r="A360" s="3"/>
      <c r="B360" s="3"/>
      <c r="C360" s="3"/>
      <c r="D360" s="3"/>
      <c r="G360" s="3"/>
      <c r="H360" s="3"/>
      <c r="I360" s="41"/>
      <c r="J360" s="49"/>
      <c r="K360" s="45"/>
    </row>
    <row r="361" spans="1:11" x14ac:dyDescent="0.25">
      <c r="A361" s="3"/>
      <c r="B361" s="3"/>
      <c r="C361" s="3"/>
      <c r="D361" s="3"/>
      <c r="G361" s="3"/>
      <c r="H361" s="3"/>
      <c r="I361" s="41"/>
      <c r="J361" s="49"/>
      <c r="K361" s="45"/>
    </row>
    <row r="362" spans="1:11" x14ac:dyDescent="0.25">
      <c r="A362" s="3"/>
      <c r="B362" s="3"/>
      <c r="C362" s="3"/>
      <c r="D362" s="3"/>
      <c r="G362" s="3"/>
      <c r="H362" s="3"/>
      <c r="I362" s="41"/>
      <c r="J362" s="49"/>
      <c r="K362" s="45"/>
    </row>
    <row r="363" spans="1:11" x14ac:dyDescent="0.25">
      <c r="A363" s="3"/>
      <c r="B363" s="3"/>
      <c r="C363" s="3"/>
      <c r="D363" s="3"/>
      <c r="G363" s="3"/>
      <c r="H363" s="3"/>
      <c r="I363" s="41"/>
      <c r="J363" s="49"/>
      <c r="K363" s="45"/>
    </row>
    <row r="364" spans="1:11" x14ac:dyDescent="0.25">
      <c r="A364" s="3"/>
      <c r="B364" s="3"/>
      <c r="C364" s="3"/>
      <c r="D364" s="3"/>
      <c r="G364" s="3"/>
      <c r="H364" s="3"/>
      <c r="I364" s="41"/>
      <c r="J364" s="49"/>
      <c r="K364" s="45"/>
    </row>
    <row r="365" spans="1:11" x14ac:dyDescent="0.25">
      <c r="A365" s="3"/>
      <c r="B365" s="3"/>
      <c r="C365" s="3"/>
      <c r="D365" s="3"/>
      <c r="G365" s="3"/>
      <c r="H365" s="3"/>
      <c r="I365" s="41"/>
      <c r="J365" s="49"/>
      <c r="K365" s="45"/>
    </row>
    <row r="366" spans="1:11" x14ac:dyDescent="0.25">
      <c r="A366" s="3"/>
      <c r="B366" s="3"/>
      <c r="C366" s="3"/>
      <c r="D366" s="3"/>
      <c r="G366" s="3"/>
      <c r="H366" s="3"/>
      <c r="I366" s="41"/>
      <c r="J366" s="49"/>
      <c r="K366" s="45"/>
    </row>
    <row r="367" spans="1:11" x14ac:dyDescent="0.25">
      <c r="A367" s="3"/>
      <c r="B367" s="3"/>
      <c r="C367" s="3"/>
      <c r="D367" s="3"/>
      <c r="G367" s="3"/>
      <c r="H367" s="3"/>
      <c r="I367" s="41"/>
      <c r="J367" s="49"/>
      <c r="K367" s="45"/>
    </row>
    <row r="368" spans="1:11" x14ac:dyDescent="0.25">
      <c r="A368" s="3"/>
      <c r="B368" s="3"/>
      <c r="C368" s="3"/>
      <c r="D368" s="3"/>
      <c r="G368" s="3"/>
      <c r="H368" s="3"/>
      <c r="I368" s="41"/>
      <c r="J368" s="49"/>
      <c r="K368" s="45"/>
    </row>
    <row r="369" spans="1:11" x14ac:dyDescent="0.25">
      <c r="A369" s="3"/>
      <c r="B369" s="3"/>
      <c r="C369" s="3"/>
      <c r="D369" s="3"/>
      <c r="G369" s="3"/>
      <c r="H369" s="3"/>
      <c r="I369" s="41"/>
      <c r="J369" s="49"/>
      <c r="K369" s="45"/>
    </row>
    <row r="370" spans="1:11" x14ac:dyDescent="0.25">
      <c r="A370" s="3"/>
      <c r="B370" s="3"/>
      <c r="C370" s="3"/>
      <c r="D370" s="3"/>
      <c r="G370" s="3"/>
      <c r="H370" s="3"/>
      <c r="I370" s="41"/>
      <c r="J370" s="49"/>
      <c r="K370" s="45"/>
    </row>
    <row r="371" spans="1:11" x14ac:dyDescent="0.25">
      <c r="A371" s="3"/>
      <c r="B371" s="3"/>
      <c r="C371" s="3"/>
      <c r="D371" s="3"/>
      <c r="G371" s="3"/>
      <c r="H371" s="3"/>
      <c r="I371" s="41"/>
      <c r="J371" s="49"/>
      <c r="K371" s="45"/>
    </row>
    <row r="372" spans="1:11" x14ac:dyDescent="0.25">
      <c r="A372" s="3"/>
      <c r="B372" s="3"/>
      <c r="C372" s="3"/>
      <c r="D372" s="3"/>
      <c r="G372" s="3"/>
      <c r="H372" s="3"/>
      <c r="I372" s="41"/>
      <c r="J372" s="49"/>
      <c r="K372" s="45"/>
    </row>
    <row r="373" spans="1:11" x14ac:dyDescent="0.25">
      <c r="A373" s="3"/>
      <c r="B373" s="3"/>
      <c r="C373" s="3"/>
      <c r="D373" s="3"/>
      <c r="G373" s="3"/>
      <c r="H373" s="3"/>
      <c r="I373" s="41"/>
      <c r="J373" s="49"/>
      <c r="K373" s="45"/>
    </row>
    <row r="374" spans="1:11" x14ac:dyDescent="0.25">
      <c r="A374" s="3"/>
      <c r="B374" s="3"/>
      <c r="C374" s="3"/>
      <c r="D374" s="3"/>
      <c r="G374" s="3"/>
      <c r="H374" s="3"/>
      <c r="I374" s="41"/>
      <c r="J374" s="49"/>
      <c r="K374" s="45"/>
    </row>
    <row r="375" spans="1:11" x14ac:dyDescent="0.25">
      <c r="A375" s="3"/>
      <c r="B375" s="3"/>
      <c r="C375" s="3"/>
      <c r="D375" s="3"/>
      <c r="G375" s="3"/>
      <c r="H375" s="3"/>
      <c r="I375" s="41"/>
      <c r="J375" s="49"/>
      <c r="K375" s="45"/>
    </row>
    <row r="376" spans="1:11" x14ac:dyDescent="0.25">
      <c r="A376" s="3"/>
      <c r="B376" s="3"/>
      <c r="C376" s="3"/>
      <c r="D376" s="3"/>
      <c r="G376" s="3"/>
      <c r="H376" s="3"/>
      <c r="I376" s="41"/>
      <c r="J376" s="49"/>
      <c r="K376" s="45"/>
    </row>
    <row r="377" spans="1:11" x14ac:dyDescent="0.25">
      <c r="A377" s="3"/>
      <c r="B377" s="3"/>
      <c r="C377" s="3"/>
      <c r="D377" s="3"/>
      <c r="G377" s="3"/>
      <c r="H377" s="3"/>
      <c r="I377" s="41"/>
      <c r="J377" s="49"/>
      <c r="K377" s="45"/>
    </row>
    <row r="378" spans="1:11" x14ac:dyDescent="0.25">
      <c r="A378" s="3"/>
      <c r="B378" s="3"/>
      <c r="C378" s="3"/>
      <c r="D378" s="3"/>
      <c r="G378" s="3"/>
      <c r="H378" s="3"/>
      <c r="I378" s="41"/>
      <c r="J378" s="49"/>
      <c r="K378" s="45"/>
    </row>
    <row r="379" spans="1:11" x14ac:dyDescent="0.25">
      <c r="A379" s="3"/>
      <c r="B379" s="3"/>
      <c r="C379" s="3"/>
      <c r="D379" s="3"/>
      <c r="G379" s="3"/>
      <c r="H379" s="3"/>
      <c r="I379" s="41"/>
      <c r="J379" s="49"/>
      <c r="K379" s="45"/>
    </row>
    <row r="380" spans="1:11" x14ac:dyDescent="0.25">
      <c r="A380" s="3"/>
      <c r="B380" s="3"/>
      <c r="C380" s="3"/>
      <c r="D380" s="3"/>
      <c r="G380" s="3"/>
      <c r="H380" s="3"/>
      <c r="I380" s="41"/>
      <c r="J380" s="49"/>
      <c r="K380" s="45"/>
    </row>
    <row r="381" spans="1:11" x14ac:dyDescent="0.25">
      <c r="A381" s="3"/>
      <c r="B381" s="3"/>
      <c r="C381" s="3"/>
      <c r="D381" s="3"/>
      <c r="G381" s="3"/>
      <c r="H381" s="3"/>
      <c r="I381" s="41"/>
      <c r="J381" s="49"/>
      <c r="K381" s="45"/>
    </row>
    <row r="382" spans="1:11" x14ac:dyDescent="0.25">
      <c r="A382" s="3"/>
      <c r="B382" s="3"/>
      <c r="C382" s="3"/>
      <c r="D382" s="3"/>
      <c r="G382" s="3"/>
      <c r="H382" s="3"/>
      <c r="I382" s="41"/>
      <c r="J382" s="49"/>
      <c r="K382" s="45"/>
    </row>
    <row r="383" spans="1:11" x14ac:dyDescent="0.25">
      <c r="A383" s="3"/>
      <c r="B383" s="3"/>
      <c r="C383" s="3"/>
      <c r="D383" s="3"/>
      <c r="G383" s="3"/>
      <c r="H383" s="3"/>
      <c r="I383" s="41"/>
      <c r="J383" s="49"/>
      <c r="K383" s="45"/>
    </row>
    <row r="384" spans="1:11" x14ac:dyDescent="0.25">
      <c r="A384" s="3"/>
      <c r="B384" s="3"/>
      <c r="C384" s="3"/>
      <c r="D384" s="3"/>
      <c r="G384" s="3"/>
      <c r="H384" s="3"/>
      <c r="I384" s="41"/>
      <c r="J384" s="49"/>
      <c r="K384" s="45"/>
    </row>
    <row r="385" spans="1:11" x14ac:dyDescent="0.25">
      <c r="A385" s="3"/>
      <c r="B385" s="3"/>
      <c r="C385" s="3"/>
      <c r="D385" s="3"/>
      <c r="G385" s="3"/>
      <c r="H385" s="3"/>
      <c r="I385" s="41"/>
      <c r="J385" s="49"/>
      <c r="K385" s="45"/>
    </row>
    <row r="386" spans="1:11" x14ac:dyDescent="0.25">
      <c r="A386" s="3"/>
      <c r="B386" s="3"/>
      <c r="C386" s="3"/>
      <c r="D386" s="3"/>
      <c r="G386" s="3"/>
      <c r="H386" s="3"/>
      <c r="I386" s="41"/>
      <c r="J386" s="49"/>
      <c r="K386" s="45"/>
    </row>
    <row r="387" spans="1:11" x14ac:dyDescent="0.25">
      <c r="A387" s="3"/>
      <c r="B387" s="3"/>
      <c r="C387" s="3"/>
      <c r="D387" s="3"/>
      <c r="G387" s="3"/>
      <c r="H387" s="3"/>
      <c r="I387" s="41"/>
      <c r="J387" s="49"/>
      <c r="K387" s="45"/>
    </row>
    <row r="388" spans="1:11" x14ac:dyDescent="0.25">
      <c r="A388" s="3"/>
      <c r="B388" s="3"/>
      <c r="C388" s="3"/>
      <c r="D388" s="3"/>
      <c r="G388" s="3"/>
      <c r="H388" s="3"/>
      <c r="I388" s="41"/>
      <c r="J388" s="49"/>
      <c r="K388" s="45"/>
    </row>
    <row r="389" spans="1:11" x14ac:dyDescent="0.25">
      <c r="A389" s="3"/>
      <c r="B389" s="3"/>
      <c r="C389" s="3"/>
      <c r="D389" s="3"/>
      <c r="G389" s="3"/>
      <c r="H389" s="3"/>
      <c r="I389" s="41"/>
      <c r="J389" s="49"/>
      <c r="K389" s="45"/>
    </row>
    <row r="390" spans="1:11" x14ac:dyDescent="0.25">
      <c r="A390" s="3"/>
      <c r="B390" s="3"/>
      <c r="C390" s="3"/>
      <c r="D390" s="3"/>
      <c r="G390" s="3"/>
      <c r="H390" s="3"/>
      <c r="I390" s="41"/>
      <c r="J390" s="49"/>
      <c r="K390" s="45"/>
    </row>
    <row r="391" spans="1:11" x14ac:dyDescent="0.25">
      <c r="A391" s="3"/>
      <c r="B391" s="3"/>
      <c r="C391" s="3"/>
      <c r="D391" s="3"/>
      <c r="G391" s="3"/>
      <c r="H391" s="3"/>
      <c r="I391" s="41"/>
      <c r="J391" s="49"/>
      <c r="K391" s="45"/>
    </row>
    <row r="392" spans="1:11" x14ac:dyDescent="0.25">
      <c r="A392" s="3"/>
      <c r="B392" s="3"/>
      <c r="C392" s="3"/>
      <c r="D392" s="3"/>
      <c r="G392" s="3"/>
      <c r="H392" s="3"/>
      <c r="I392" s="41"/>
      <c r="J392" s="49"/>
      <c r="K392" s="45"/>
    </row>
    <row r="393" spans="1:11" x14ac:dyDescent="0.25">
      <c r="A393" s="3"/>
      <c r="B393" s="3"/>
      <c r="C393" s="3"/>
      <c r="D393" s="3"/>
      <c r="G393" s="3"/>
      <c r="H393" s="3"/>
      <c r="I393" s="41"/>
      <c r="J393" s="49"/>
      <c r="K393" s="45"/>
    </row>
    <row r="394" spans="1:11" x14ac:dyDescent="0.25">
      <c r="A394" s="3"/>
      <c r="B394" s="3"/>
      <c r="C394" s="3"/>
      <c r="D394" s="3"/>
      <c r="G394" s="3"/>
      <c r="H394" s="3"/>
      <c r="J394" s="40"/>
    </row>
    <row r="395" spans="1:11" x14ac:dyDescent="0.25">
      <c r="A395" s="3"/>
      <c r="B395" s="3"/>
      <c r="C395" s="3"/>
      <c r="D395" s="3"/>
      <c r="G395" s="3"/>
      <c r="H395" s="3"/>
    </row>
    <row r="396" spans="1:11" x14ac:dyDescent="0.25">
      <c r="A396" s="3"/>
      <c r="B396" s="3"/>
      <c r="C396" s="3"/>
      <c r="D396" s="3"/>
      <c r="G396" s="3"/>
      <c r="H396" s="3"/>
    </row>
    <row r="397" spans="1:11" x14ac:dyDescent="0.25">
      <c r="A397" s="3"/>
      <c r="B397" s="3"/>
      <c r="C397" s="3"/>
      <c r="D397" s="3"/>
      <c r="G397" s="3"/>
      <c r="H397" s="3"/>
    </row>
  </sheetData>
  <pageMargins left="0.25" right="0.25" top="0.75" bottom="0.75" header="0.3" footer="0.3"/>
  <pageSetup scale="60" orientation="landscape" r:id="rId1"/>
  <rowBreaks count="3" manualBreakCount="3">
    <brk id="48" max="9" man="1"/>
    <brk id="95" max="9" man="1"/>
    <brk id="1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L5" sqref="L5"/>
    </sheetView>
  </sheetViews>
  <sheetFormatPr defaultRowHeight="15" x14ac:dyDescent="0.25"/>
  <cols>
    <col min="1" max="1" width="28.85546875" customWidth="1"/>
    <col min="2" max="2" width="19.28515625" style="26" customWidth="1"/>
    <col min="3" max="3" width="12.140625" bestFit="1" customWidth="1"/>
    <col min="4" max="4" width="15.7109375" bestFit="1" customWidth="1"/>
    <col min="5" max="5" width="11.7109375" style="15" customWidth="1"/>
    <col min="6" max="6" width="21.140625" style="14" bestFit="1" customWidth="1"/>
    <col min="7" max="7" width="14" style="14" bestFit="1" customWidth="1"/>
    <col min="8" max="8" width="12.28515625" style="14" bestFit="1" customWidth="1"/>
    <col min="9" max="9" width="12.42578125" style="14" customWidth="1"/>
    <col min="10" max="10" width="15.5703125" style="14" customWidth="1"/>
    <col min="11" max="11" width="15.5703125" style="22" customWidth="1"/>
    <col min="12" max="12" width="10.5703125" style="25" bestFit="1" customWidth="1"/>
    <col min="13" max="13" width="15.42578125" bestFit="1" customWidth="1"/>
    <col min="15" max="15" width="11.5703125" bestFit="1" customWidth="1"/>
  </cols>
  <sheetData>
    <row r="1" spans="1:15" ht="15.75" thickBot="1" x14ac:dyDescent="0.3">
      <c r="B1" s="27" t="s">
        <v>283</v>
      </c>
      <c r="C1" s="17" t="s">
        <v>272</v>
      </c>
      <c r="D1" s="17" t="s">
        <v>273</v>
      </c>
      <c r="E1" s="18" t="s">
        <v>274</v>
      </c>
      <c r="F1" s="19" t="s">
        <v>275</v>
      </c>
      <c r="G1" s="19" t="s">
        <v>276</v>
      </c>
      <c r="H1" s="19" t="s">
        <v>277</v>
      </c>
      <c r="I1" s="19" t="s">
        <v>278</v>
      </c>
      <c r="J1" s="19" t="s">
        <v>279</v>
      </c>
      <c r="K1" s="20" t="s">
        <v>280</v>
      </c>
      <c r="L1" s="23" t="s">
        <v>281</v>
      </c>
      <c r="M1" s="19" t="s">
        <v>282</v>
      </c>
    </row>
    <row r="2" spans="1:15" x14ac:dyDescent="0.25">
      <c r="A2" t="s">
        <v>271</v>
      </c>
      <c r="B2" s="26" t="s">
        <v>285</v>
      </c>
      <c r="C2" s="13">
        <v>39336</v>
      </c>
      <c r="D2" s="13">
        <v>43040</v>
      </c>
      <c r="E2" s="29">
        <v>4.1250000000000002E-2</v>
      </c>
      <c r="F2" s="14">
        <v>845000</v>
      </c>
      <c r="G2" s="14">
        <v>430000</v>
      </c>
      <c r="H2" s="14">
        <v>100000</v>
      </c>
      <c r="I2" s="14">
        <f>8753.13+8753.13</f>
        <v>17506.259999999998</v>
      </c>
      <c r="J2" s="14">
        <f>+G2-H2</f>
        <v>330000</v>
      </c>
      <c r="K2" s="21">
        <v>105000</v>
      </c>
      <c r="L2" s="24">
        <f>6753.13+6753.13</f>
        <v>13506.26</v>
      </c>
      <c r="M2" s="14">
        <f>+J2-K2</f>
        <v>225000</v>
      </c>
    </row>
    <row r="3" spans="1:15" x14ac:dyDescent="0.25">
      <c r="E3" s="29"/>
      <c r="K3" s="21"/>
      <c r="L3" s="24"/>
      <c r="M3" s="14"/>
    </row>
    <row r="4" spans="1:15" x14ac:dyDescent="0.25">
      <c r="A4" t="s">
        <v>330</v>
      </c>
      <c r="B4" s="26" t="s">
        <v>331</v>
      </c>
      <c r="C4" s="13">
        <v>41136</v>
      </c>
      <c r="D4" s="13">
        <v>47178</v>
      </c>
      <c r="E4" s="29" t="s">
        <v>287</v>
      </c>
      <c r="F4" s="14">
        <v>2325000</v>
      </c>
      <c r="G4" s="14">
        <v>2255000</v>
      </c>
      <c r="H4" s="14">
        <v>55000</v>
      </c>
      <c r="I4" s="14">
        <f>28220+27670</f>
        <v>55890</v>
      </c>
      <c r="J4" s="14">
        <f>+G4-H4</f>
        <v>2200000</v>
      </c>
      <c r="K4" s="21">
        <v>55000</v>
      </c>
      <c r="L4" s="24">
        <f>27670+27120</f>
        <v>54790</v>
      </c>
      <c r="M4" s="14">
        <f>+J4-K4</f>
        <v>2145000</v>
      </c>
      <c r="O4">
        <v>176841</v>
      </c>
    </row>
    <row r="5" spans="1:15" ht="15.75" thickBot="1" x14ac:dyDescent="0.3">
      <c r="K5" s="31">
        <f>+K2+K4</f>
        <v>160000</v>
      </c>
      <c r="L5" s="32">
        <f>+L2+L4</f>
        <v>68296.259999999995</v>
      </c>
      <c r="O5" s="16">
        <f>+K5+L5</f>
        <v>228296.26</v>
      </c>
    </row>
    <row r="6" spans="1:15" ht="15.75" thickTop="1" x14ac:dyDescent="0.25">
      <c r="K6" s="34"/>
      <c r="L6" s="34"/>
      <c r="O6" s="16">
        <f>+O5-O4</f>
        <v>51455.260000000009</v>
      </c>
    </row>
    <row r="7" spans="1:15" x14ac:dyDescent="0.25">
      <c r="E7" s="29"/>
      <c r="K7" s="33"/>
      <c r="L7" s="33"/>
      <c r="M7" s="14"/>
    </row>
    <row r="8" spans="1:15" x14ac:dyDescent="0.25">
      <c r="K8" s="34"/>
      <c r="L8" s="34"/>
    </row>
    <row r="9" spans="1:15" x14ac:dyDescent="0.25">
      <c r="K9" s="33"/>
      <c r="L9" s="33"/>
      <c r="M9" s="14"/>
    </row>
    <row r="10" spans="1:15" x14ac:dyDescent="0.25">
      <c r="K10" s="33"/>
      <c r="L10" s="33"/>
      <c r="M10" s="14"/>
    </row>
    <row r="11" spans="1:15" x14ac:dyDescent="0.25">
      <c r="A11" t="s">
        <v>284</v>
      </c>
      <c r="B11" s="26" t="s">
        <v>332</v>
      </c>
      <c r="C11" s="13">
        <v>39855</v>
      </c>
      <c r="D11" s="13">
        <v>43497</v>
      </c>
      <c r="E11" s="29" t="s">
        <v>288</v>
      </c>
      <c r="F11" s="14">
        <v>140000</v>
      </c>
      <c r="G11" s="14">
        <v>92000</v>
      </c>
      <c r="H11" s="14">
        <v>14000</v>
      </c>
      <c r="I11" s="14">
        <v>3196</v>
      </c>
      <c r="J11" s="14">
        <f>+G11-H11</f>
        <v>78000</v>
      </c>
      <c r="K11" s="21">
        <v>14000</v>
      </c>
      <c r="L11" s="24">
        <v>2783</v>
      </c>
      <c r="M11" s="14">
        <f>+J11-K11</f>
        <v>64000</v>
      </c>
    </row>
    <row r="12" spans="1:15" x14ac:dyDescent="0.25">
      <c r="E12" s="29"/>
      <c r="K12" s="21"/>
      <c r="L12" s="24"/>
      <c r="M12" s="14"/>
    </row>
    <row r="13" spans="1:15" x14ac:dyDescent="0.25">
      <c r="A13" t="s">
        <v>286</v>
      </c>
      <c r="B13" s="26" t="s">
        <v>332</v>
      </c>
      <c r="C13" s="13">
        <v>40253</v>
      </c>
      <c r="D13" s="13">
        <v>43905</v>
      </c>
      <c r="E13" s="29">
        <v>4.4999999999999998E-2</v>
      </c>
      <c r="F13" s="14">
        <v>100000</v>
      </c>
      <c r="G13" s="14">
        <v>74467.73</v>
      </c>
      <c r="H13" s="14">
        <v>9287.44</v>
      </c>
      <c r="I13" s="14">
        <v>3351.05</v>
      </c>
      <c r="J13" s="14">
        <f>+G13-H13</f>
        <v>65180.289999999994</v>
      </c>
      <c r="K13" s="21">
        <v>9705.3799999999992</v>
      </c>
      <c r="L13" s="24">
        <v>2933.11</v>
      </c>
      <c r="M13" s="14">
        <f>+J13-K13</f>
        <v>55474.909999999996</v>
      </c>
    </row>
    <row r="14" spans="1:15" ht="15.75" thickBot="1" x14ac:dyDescent="0.3">
      <c r="K14" s="30">
        <f>SUM(K11:K13)</f>
        <v>23705.379999999997</v>
      </c>
      <c r="L14" s="30">
        <f>SUM(L11:L13)</f>
        <v>5716.1100000000006</v>
      </c>
      <c r="M14" s="14"/>
    </row>
    <row r="15" spans="1:15" ht="15.75" thickTop="1" x14ac:dyDescent="0.25">
      <c r="K15" s="33"/>
      <c r="L15" s="33"/>
      <c r="M15" s="14"/>
    </row>
    <row r="16" spans="1:15" x14ac:dyDescent="0.25">
      <c r="K16" s="33"/>
      <c r="L16" s="33"/>
      <c r="M16" s="14"/>
    </row>
    <row r="17" spans="11:13" x14ac:dyDescent="0.25">
      <c r="K17" s="33"/>
      <c r="L17" s="33"/>
      <c r="M17" s="14"/>
    </row>
    <row r="18" spans="11:13" x14ac:dyDescent="0.25">
      <c r="K18" s="33"/>
      <c r="L18" s="33"/>
      <c r="M18" s="14"/>
    </row>
    <row r="19" spans="11:13" x14ac:dyDescent="0.25">
      <c r="K19" s="33"/>
      <c r="L19" s="33"/>
      <c r="M19" s="14"/>
    </row>
    <row r="20" spans="11:13" x14ac:dyDescent="0.25">
      <c r="K20" s="33"/>
      <c r="L20" s="33"/>
      <c r="M20" s="14"/>
    </row>
    <row r="21" spans="11:13" x14ac:dyDescent="0.25">
      <c r="K21" s="33"/>
      <c r="L21" s="33"/>
      <c r="M21" s="14"/>
    </row>
    <row r="22" spans="11:13" x14ac:dyDescent="0.25">
      <c r="K22" s="33"/>
      <c r="L22" s="33"/>
      <c r="M22" s="14"/>
    </row>
    <row r="23" spans="11:13" x14ac:dyDescent="0.25">
      <c r="K23" s="33"/>
      <c r="L23" s="33"/>
      <c r="M23" s="14"/>
    </row>
    <row r="24" spans="11:13" x14ac:dyDescent="0.25">
      <c r="K24" s="33"/>
      <c r="L24" s="33"/>
      <c r="M24" s="14"/>
    </row>
    <row r="25" spans="11:13" x14ac:dyDescent="0.25">
      <c r="K25" s="33"/>
      <c r="L25" s="33"/>
      <c r="M25" s="14"/>
    </row>
    <row r="26" spans="11:13" x14ac:dyDescent="0.25">
      <c r="K26" s="33"/>
      <c r="L26" s="33"/>
      <c r="M26" s="14"/>
    </row>
    <row r="27" spans="11:13" x14ac:dyDescent="0.25">
      <c r="K27" s="33"/>
      <c r="L27" s="33"/>
      <c r="M27" s="14"/>
    </row>
    <row r="28" spans="11:13" x14ac:dyDescent="0.25">
      <c r="K28" s="33"/>
      <c r="L28" s="33"/>
      <c r="M28" s="14"/>
    </row>
    <row r="29" spans="11:13" x14ac:dyDescent="0.25">
      <c r="K29" s="33"/>
      <c r="L29" s="33"/>
      <c r="M29" s="14"/>
    </row>
    <row r="30" spans="11:13" x14ac:dyDescent="0.25">
      <c r="K30" s="33"/>
      <c r="L30" s="33"/>
      <c r="M30" s="14"/>
    </row>
    <row r="31" spans="11:13" x14ac:dyDescent="0.25">
      <c r="K31" s="33"/>
      <c r="L31" s="33"/>
      <c r="M31" s="14"/>
    </row>
    <row r="32" spans="11:13" x14ac:dyDescent="0.25">
      <c r="K32" s="33"/>
      <c r="L32" s="33"/>
      <c r="M32" s="14"/>
    </row>
    <row r="33" spans="11:13" x14ac:dyDescent="0.25">
      <c r="K33" s="33"/>
      <c r="L33" s="33"/>
      <c r="M33" s="14"/>
    </row>
    <row r="34" spans="11:13" x14ac:dyDescent="0.25">
      <c r="K34" s="33"/>
      <c r="L34" s="33"/>
      <c r="M34" s="14"/>
    </row>
    <row r="35" spans="11:13" x14ac:dyDescent="0.25">
      <c r="K35" s="33"/>
      <c r="L35" s="33"/>
      <c r="M35" s="14"/>
    </row>
    <row r="36" spans="11:13" x14ac:dyDescent="0.25">
      <c r="K36" s="33"/>
      <c r="L36" s="33"/>
      <c r="M36" s="14"/>
    </row>
    <row r="37" spans="11:13" x14ac:dyDescent="0.25">
      <c r="K37" s="33"/>
      <c r="L37" s="33"/>
      <c r="M37" s="14"/>
    </row>
    <row r="38" spans="11:13" x14ac:dyDescent="0.25">
      <c r="K38" s="33"/>
      <c r="L38" s="33"/>
      <c r="M38" s="14"/>
    </row>
    <row r="39" spans="11:13" x14ac:dyDescent="0.25">
      <c r="K39" s="33"/>
      <c r="L39" s="33"/>
      <c r="M39" s="14"/>
    </row>
    <row r="40" spans="11:13" x14ac:dyDescent="0.25">
      <c r="K40" s="33"/>
      <c r="L40" s="33"/>
      <c r="M40" s="14"/>
    </row>
    <row r="41" spans="11:13" x14ac:dyDescent="0.25">
      <c r="K41" s="33"/>
      <c r="L41" s="33"/>
      <c r="M41" s="14"/>
    </row>
    <row r="42" spans="11:13" x14ac:dyDescent="0.25">
      <c r="K42" s="33"/>
      <c r="L42" s="33"/>
      <c r="M42" s="14"/>
    </row>
    <row r="43" spans="11:13" x14ac:dyDescent="0.25">
      <c r="K43" s="33"/>
      <c r="L43" s="33"/>
      <c r="M43" s="14"/>
    </row>
    <row r="44" spans="11:13" x14ac:dyDescent="0.25">
      <c r="K44" s="33"/>
      <c r="L44" s="33"/>
      <c r="M44" s="14"/>
    </row>
    <row r="45" spans="11:13" x14ac:dyDescent="0.25">
      <c r="K45" s="33"/>
      <c r="L45" s="33"/>
      <c r="M45" s="14"/>
    </row>
    <row r="46" spans="11:13" x14ac:dyDescent="0.25">
      <c r="K46" s="33"/>
      <c r="L46" s="33"/>
      <c r="M46" s="14"/>
    </row>
    <row r="47" spans="11:13" x14ac:dyDescent="0.25">
      <c r="K47" s="33"/>
      <c r="L47" s="33"/>
      <c r="M47" s="14"/>
    </row>
    <row r="48" spans="11:13" x14ac:dyDescent="0.25">
      <c r="K48" s="33"/>
      <c r="L48" s="33"/>
      <c r="M48" s="14"/>
    </row>
    <row r="49" spans="11:13" x14ac:dyDescent="0.25">
      <c r="K49" s="33"/>
      <c r="L49" s="33"/>
      <c r="M49" s="14"/>
    </row>
    <row r="50" spans="11:13" x14ac:dyDescent="0.25">
      <c r="K50" s="33"/>
      <c r="L50" s="33"/>
      <c r="M50" s="14"/>
    </row>
    <row r="51" spans="11:13" x14ac:dyDescent="0.25">
      <c r="K51" s="33"/>
      <c r="L51" s="33"/>
      <c r="M51" s="14"/>
    </row>
    <row r="52" spans="11:13" x14ac:dyDescent="0.25">
      <c r="K52" s="33"/>
      <c r="L52" s="33"/>
      <c r="M52" s="14"/>
    </row>
    <row r="53" spans="11:13" x14ac:dyDescent="0.25">
      <c r="K53" s="33"/>
      <c r="L53" s="33"/>
      <c r="M53" s="14"/>
    </row>
    <row r="54" spans="11:13" x14ac:dyDescent="0.25">
      <c r="K54" s="33"/>
      <c r="L54" s="33"/>
      <c r="M54" s="14"/>
    </row>
    <row r="55" spans="11:13" x14ac:dyDescent="0.25">
      <c r="K55" s="33"/>
      <c r="L55" s="33"/>
      <c r="M55" s="14"/>
    </row>
    <row r="56" spans="11:13" x14ac:dyDescent="0.25">
      <c r="K56" s="33"/>
      <c r="L56" s="33"/>
      <c r="M56" s="14"/>
    </row>
    <row r="57" spans="11:13" x14ac:dyDescent="0.25">
      <c r="K57" s="33"/>
      <c r="L57" s="33"/>
      <c r="M57" s="14"/>
    </row>
    <row r="58" spans="11:13" x14ac:dyDescent="0.25">
      <c r="K58" s="33"/>
      <c r="L58" s="33"/>
      <c r="M58" s="14"/>
    </row>
    <row r="59" spans="11:13" x14ac:dyDescent="0.25">
      <c r="K59" s="33"/>
      <c r="L59" s="33"/>
      <c r="M59" s="14"/>
    </row>
    <row r="60" spans="11:13" x14ac:dyDescent="0.25">
      <c r="K60" s="33"/>
      <c r="L60" s="33"/>
      <c r="M60" s="14"/>
    </row>
    <row r="61" spans="11:13" x14ac:dyDescent="0.25">
      <c r="K61" s="33"/>
      <c r="L61" s="33"/>
      <c r="M61" s="14"/>
    </row>
    <row r="62" spans="11:13" x14ac:dyDescent="0.25">
      <c r="K62" s="33"/>
      <c r="L62" s="33"/>
      <c r="M62" s="14"/>
    </row>
    <row r="63" spans="11:13" x14ac:dyDescent="0.25">
      <c r="K63" s="33"/>
      <c r="L63" s="33"/>
      <c r="M63" s="14"/>
    </row>
    <row r="64" spans="11:13" x14ac:dyDescent="0.25">
      <c r="K64" s="33"/>
      <c r="L64" s="33"/>
      <c r="M64" s="14"/>
    </row>
    <row r="65" spans="11:13" x14ac:dyDescent="0.25">
      <c r="K65" s="33"/>
      <c r="L65" s="33"/>
      <c r="M65" s="14"/>
    </row>
    <row r="66" spans="11:13" x14ac:dyDescent="0.25">
      <c r="K66" s="33"/>
      <c r="L66" s="33"/>
      <c r="M66" s="14"/>
    </row>
    <row r="67" spans="11:13" x14ac:dyDescent="0.25">
      <c r="K67" s="33"/>
      <c r="L67" s="33"/>
      <c r="M67" s="14"/>
    </row>
    <row r="68" spans="11:13" x14ac:dyDescent="0.25">
      <c r="K68" s="33"/>
      <c r="L68" s="33"/>
      <c r="M68" s="14"/>
    </row>
    <row r="69" spans="11:13" x14ac:dyDescent="0.25">
      <c r="K69" s="33"/>
      <c r="L69" s="33"/>
      <c r="M69" s="14"/>
    </row>
    <row r="70" spans="11:13" x14ac:dyDescent="0.25">
      <c r="K70" s="33"/>
      <c r="L70" s="33"/>
      <c r="M70" s="14"/>
    </row>
    <row r="71" spans="11:13" x14ac:dyDescent="0.25">
      <c r="K71" s="33"/>
      <c r="L71" s="33"/>
      <c r="M71" s="14"/>
    </row>
    <row r="72" spans="11:13" x14ac:dyDescent="0.25">
      <c r="K72" s="33"/>
      <c r="L72" s="33"/>
      <c r="M72" s="14"/>
    </row>
    <row r="73" spans="11:13" x14ac:dyDescent="0.25">
      <c r="K73" s="33"/>
      <c r="L73" s="33"/>
      <c r="M73" s="14"/>
    </row>
    <row r="74" spans="11:13" x14ac:dyDescent="0.25">
      <c r="K74" s="33"/>
      <c r="L74" s="33"/>
      <c r="M74" s="14"/>
    </row>
    <row r="75" spans="11:13" x14ac:dyDescent="0.25">
      <c r="K75" s="33"/>
      <c r="L75" s="33"/>
      <c r="M75" s="14"/>
    </row>
    <row r="76" spans="11:13" x14ac:dyDescent="0.25">
      <c r="K76" s="33"/>
      <c r="L76" s="33"/>
      <c r="M76" s="14"/>
    </row>
    <row r="77" spans="11:13" x14ac:dyDescent="0.25">
      <c r="K77" s="33"/>
      <c r="L77" s="33"/>
      <c r="M77" s="14"/>
    </row>
    <row r="78" spans="11:13" x14ac:dyDescent="0.25">
      <c r="K78" s="33"/>
      <c r="L78" s="33"/>
      <c r="M78" s="14"/>
    </row>
    <row r="79" spans="11:13" x14ac:dyDescent="0.25">
      <c r="K79" s="33"/>
      <c r="L79" s="33"/>
      <c r="M79" s="14"/>
    </row>
    <row r="80" spans="11:13" x14ac:dyDescent="0.25">
      <c r="K80" s="33"/>
      <c r="L80" s="33"/>
      <c r="M80" s="14"/>
    </row>
    <row r="81" spans="11:13" x14ac:dyDescent="0.25">
      <c r="K81" s="33"/>
      <c r="L81" s="33"/>
      <c r="M81" s="14"/>
    </row>
    <row r="82" spans="11:13" x14ac:dyDescent="0.25">
      <c r="K82" s="33"/>
      <c r="L82" s="33"/>
      <c r="M82" s="14"/>
    </row>
    <row r="83" spans="11:13" x14ac:dyDescent="0.25">
      <c r="K83" s="33"/>
      <c r="L83" s="33"/>
      <c r="M83" s="14"/>
    </row>
    <row r="84" spans="11:13" x14ac:dyDescent="0.25">
      <c r="K84" s="33"/>
      <c r="L84" s="33"/>
      <c r="M84" s="14"/>
    </row>
    <row r="85" spans="11:13" x14ac:dyDescent="0.25">
      <c r="K85" s="33"/>
      <c r="L85" s="33"/>
      <c r="M85" s="14"/>
    </row>
    <row r="86" spans="11:13" x14ac:dyDescent="0.25">
      <c r="K86" s="33"/>
      <c r="L86" s="33"/>
      <c r="M86" s="14"/>
    </row>
    <row r="87" spans="11:13" x14ac:dyDescent="0.25">
      <c r="K87" s="33"/>
      <c r="L87" s="33"/>
      <c r="M87" s="14"/>
    </row>
    <row r="88" spans="11:13" x14ac:dyDescent="0.25">
      <c r="K88" s="33"/>
      <c r="L88" s="33"/>
      <c r="M88" s="14"/>
    </row>
    <row r="89" spans="11:13" x14ac:dyDescent="0.25">
      <c r="K89" s="33"/>
      <c r="L89" s="33"/>
      <c r="M89" s="14"/>
    </row>
    <row r="90" spans="11:13" x14ac:dyDescent="0.25">
      <c r="K90" s="33"/>
      <c r="L90" s="33"/>
      <c r="M90" s="14"/>
    </row>
    <row r="91" spans="11:13" x14ac:dyDescent="0.25">
      <c r="K91" s="33"/>
      <c r="L91" s="33"/>
      <c r="M91" s="14"/>
    </row>
    <row r="92" spans="11:13" x14ac:dyDescent="0.25">
      <c r="K92" s="33"/>
      <c r="L92" s="33"/>
      <c r="M92" s="14"/>
    </row>
    <row r="93" spans="11:13" x14ac:dyDescent="0.25">
      <c r="K93" s="33"/>
      <c r="L93" s="33"/>
      <c r="M93" s="14"/>
    </row>
    <row r="94" spans="11:13" x14ac:dyDescent="0.25">
      <c r="K94" s="33"/>
      <c r="L94" s="33"/>
      <c r="M94" s="14"/>
    </row>
    <row r="95" spans="11:13" x14ac:dyDescent="0.25">
      <c r="K95" s="33"/>
      <c r="L95" s="33"/>
      <c r="M95" s="14"/>
    </row>
    <row r="96" spans="11:13" x14ac:dyDescent="0.25">
      <c r="K96" s="33"/>
      <c r="L96" s="33"/>
      <c r="M96" s="14"/>
    </row>
    <row r="97" spans="11:13" x14ac:dyDescent="0.25">
      <c r="K97" s="33"/>
      <c r="L97" s="33"/>
      <c r="M97" s="14"/>
    </row>
    <row r="98" spans="11:13" x14ac:dyDescent="0.25">
      <c r="K98" s="33"/>
      <c r="L98" s="33"/>
      <c r="M98" s="14"/>
    </row>
    <row r="99" spans="11:13" x14ac:dyDescent="0.25">
      <c r="K99" s="33"/>
      <c r="L99" s="33"/>
      <c r="M99" s="14"/>
    </row>
    <row r="100" spans="11:13" x14ac:dyDescent="0.25">
      <c r="K100" s="33"/>
      <c r="L100" s="33"/>
      <c r="M100" s="14"/>
    </row>
    <row r="101" spans="11:13" x14ac:dyDescent="0.25">
      <c r="K101" s="33"/>
      <c r="L101" s="33"/>
      <c r="M101" s="14"/>
    </row>
    <row r="102" spans="11:13" x14ac:dyDescent="0.25">
      <c r="K102" s="33"/>
      <c r="L102" s="33"/>
      <c r="M102" s="14"/>
    </row>
    <row r="103" spans="11:13" x14ac:dyDescent="0.25">
      <c r="K103" s="33"/>
      <c r="L103" s="33"/>
      <c r="M103" s="14"/>
    </row>
    <row r="104" spans="11:13" x14ac:dyDescent="0.25">
      <c r="K104" s="33"/>
      <c r="L104" s="33"/>
      <c r="M104" s="14"/>
    </row>
    <row r="105" spans="11:13" x14ac:dyDescent="0.25">
      <c r="K105" s="33"/>
      <c r="L105" s="33"/>
      <c r="M105" s="14"/>
    </row>
    <row r="106" spans="11:13" x14ac:dyDescent="0.25">
      <c r="K106" s="33"/>
      <c r="L106" s="33"/>
      <c r="M106" s="14"/>
    </row>
    <row r="107" spans="11:13" x14ac:dyDescent="0.25">
      <c r="K107" s="33"/>
      <c r="L107" s="33"/>
      <c r="M107" s="14"/>
    </row>
    <row r="108" spans="11:13" x14ac:dyDescent="0.25">
      <c r="K108" s="33"/>
      <c r="L108" s="33"/>
      <c r="M108" s="14"/>
    </row>
    <row r="109" spans="11:13" x14ac:dyDescent="0.25">
      <c r="K109" s="33"/>
      <c r="L109" s="33"/>
      <c r="M109" s="14"/>
    </row>
    <row r="110" spans="11:13" x14ac:dyDescent="0.25">
      <c r="K110" s="33"/>
      <c r="L110" s="33"/>
      <c r="M110" s="14"/>
    </row>
    <row r="111" spans="11:13" x14ac:dyDescent="0.25">
      <c r="K111" s="33"/>
      <c r="L111" s="33"/>
      <c r="M111" s="14"/>
    </row>
    <row r="112" spans="11:13" x14ac:dyDescent="0.25">
      <c r="K112" s="33"/>
      <c r="L112" s="33"/>
      <c r="M112" s="14"/>
    </row>
    <row r="113" spans="11:13" x14ac:dyDescent="0.25">
      <c r="K113" s="33"/>
      <c r="L113" s="33"/>
      <c r="M113" s="14"/>
    </row>
    <row r="114" spans="11:13" x14ac:dyDescent="0.25">
      <c r="K114" s="33"/>
      <c r="L114" s="33"/>
      <c r="M114" s="14"/>
    </row>
    <row r="115" spans="11:13" x14ac:dyDescent="0.25">
      <c r="K115" s="33"/>
      <c r="L115" s="33"/>
      <c r="M115" s="14"/>
    </row>
    <row r="116" spans="11:13" x14ac:dyDescent="0.25">
      <c r="K116" s="33"/>
      <c r="L116" s="33"/>
      <c r="M116" s="14"/>
    </row>
    <row r="117" spans="11:13" x14ac:dyDescent="0.25">
      <c r="K117" s="33"/>
      <c r="L117" s="33"/>
      <c r="M117" s="14"/>
    </row>
    <row r="118" spans="11:13" x14ac:dyDescent="0.25">
      <c r="K118" s="33"/>
      <c r="L118" s="33"/>
      <c r="M118" s="14"/>
    </row>
    <row r="119" spans="11:13" x14ac:dyDescent="0.25">
      <c r="K119" s="33"/>
      <c r="L119" s="33"/>
      <c r="M119" s="14"/>
    </row>
    <row r="120" spans="11:13" x14ac:dyDescent="0.25">
      <c r="K120" s="33"/>
      <c r="L120" s="33"/>
      <c r="M120" s="14"/>
    </row>
    <row r="121" spans="11:13" x14ac:dyDescent="0.25">
      <c r="K121" s="33"/>
      <c r="L121" s="33"/>
      <c r="M121" s="14"/>
    </row>
    <row r="122" spans="11:13" x14ac:dyDescent="0.25">
      <c r="K122" s="33"/>
      <c r="L122" s="33"/>
      <c r="M122" s="14"/>
    </row>
    <row r="123" spans="11:13" x14ac:dyDescent="0.25">
      <c r="K123" s="33"/>
      <c r="L123" s="33"/>
      <c r="M123" s="14"/>
    </row>
    <row r="124" spans="11:13" x14ac:dyDescent="0.25">
      <c r="K124" s="33"/>
      <c r="L124" s="33"/>
      <c r="M124" s="14"/>
    </row>
    <row r="125" spans="11:13" x14ac:dyDescent="0.25">
      <c r="K125" s="33"/>
      <c r="L125" s="33"/>
      <c r="M125" s="14"/>
    </row>
    <row r="126" spans="11:13" x14ac:dyDescent="0.25">
      <c r="K126" s="33"/>
      <c r="L126" s="33"/>
      <c r="M126" s="14"/>
    </row>
    <row r="127" spans="11:13" x14ac:dyDescent="0.25">
      <c r="K127" s="33"/>
      <c r="L127" s="33"/>
      <c r="M127" s="14"/>
    </row>
    <row r="128" spans="11:13" x14ac:dyDescent="0.25">
      <c r="K128" s="33"/>
      <c r="L128" s="33"/>
      <c r="M128" s="14"/>
    </row>
    <row r="129" spans="11:13" x14ac:dyDescent="0.25">
      <c r="K129" s="33"/>
      <c r="L129" s="33"/>
      <c r="M129" s="14"/>
    </row>
    <row r="130" spans="11:13" x14ac:dyDescent="0.25">
      <c r="K130" s="33"/>
      <c r="L130" s="33"/>
      <c r="M130" s="14"/>
    </row>
    <row r="131" spans="11:13" x14ac:dyDescent="0.25">
      <c r="K131" s="33"/>
      <c r="L131" s="33"/>
      <c r="M131" s="14"/>
    </row>
    <row r="132" spans="11:13" x14ac:dyDescent="0.25">
      <c r="K132" s="33"/>
      <c r="L132" s="33"/>
      <c r="M132" s="14"/>
    </row>
    <row r="133" spans="11:13" x14ac:dyDescent="0.25">
      <c r="K133" s="33"/>
      <c r="L133" s="33"/>
      <c r="M133" s="14"/>
    </row>
    <row r="134" spans="11:13" x14ac:dyDescent="0.25">
      <c r="K134" s="33"/>
      <c r="L134" s="33"/>
      <c r="M134" s="14"/>
    </row>
    <row r="135" spans="11:13" x14ac:dyDescent="0.25">
      <c r="K135" s="33"/>
      <c r="L135" s="33"/>
      <c r="M135" s="14"/>
    </row>
    <row r="136" spans="11:13" x14ac:dyDescent="0.25">
      <c r="K136" s="33"/>
      <c r="L136" s="33"/>
      <c r="M136" s="14"/>
    </row>
    <row r="137" spans="11:13" x14ac:dyDescent="0.25">
      <c r="K137" s="33"/>
      <c r="L137" s="33"/>
      <c r="M137" s="14"/>
    </row>
    <row r="138" spans="11:13" x14ac:dyDescent="0.25">
      <c r="K138" s="33"/>
      <c r="L138" s="33"/>
      <c r="M138" s="14"/>
    </row>
    <row r="139" spans="11:13" x14ac:dyDescent="0.25">
      <c r="K139" s="33"/>
      <c r="L139" s="33"/>
      <c r="M139" s="14"/>
    </row>
    <row r="140" spans="11:13" x14ac:dyDescent="0.25">
      <c r="K140" s="33"/>
      <c r="L140" s="33"/>
      <c r="M140" s="14"/>
    </row>
    <row r="141" spans="11:13" x14ac:dyDescent="0.25">
      <c r="K141" s="33"/>
      <c r="L141" s="33"/>
      <c r="M141" s="14"/>
    </row>
    <row r="142" spans="11:13" x14ac:dyDescent="0.25">
      <c r="K142" s="33"/>
      <c r="L142" s="33"/>
      <c r="M142" s="14"/>
    </row>
    <row r="143" spans="11:13" x14ac:dyDescent="0.25">
      <c r="K143" s="33"/>
      <c r="L143" s="33"/>
      <c r="M143" s="14"/>
    </row>
    <row r="144" spans="11:13" x14ac:dyDescent="0.25">
      <c r="K144" s="33"/>
      <c r="L144" s="33"/>
      <c r="M144" s="14"/>
    </row>
    <row r="145" spans="11:13" x14ac:dyDescent="0.25">
      <c r="K145" s="33"/>
      <c r="L145" s="33"/>
      <c r="M145" s="14"/>
    </row>
    <row r="146" spans="11:13" x14ac:dyDescent="0.25">
      <c r="K146" s="33"/>
      <c r="L146" s="33"/>
      <c r="M146" s="14"/>
    </row>
    <row r="147" spans="11:13" x14ac:dyDescent="0.25">
      <c r="K147" s="33"/>
      <c r="L147" s="33"/>
      <c r="M147" s="14"/>
    </row>
    <row r="148" spans="11:13" x14ac:dyDescent="0.25">
      <c r="K148" s="34"/>
      <c r="L148" s="34"/>
    </row>
    <row r="149" spans="11:13" x14ac:dyDescent="0.25">
      <c r="K149" s="34"/>
      <c r="L149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C1" zoomScale="130" zoomScaleNormal="130" workbookViewId="0">
      <selection activeCell="J1" sqref="J1:N1"/>
    </sheetView>
  </sheetViews>
  <sheetFormatPr defaultRowHeight="15" x14ac:dyDescent="0.25"/>
  <cols>
    <col min="2" max="2" width="18.85546875" bestFit="1" customWidth="1"/>
    <col min="3" max="3" width="11.5703125" style="14" bestFit="1" customWidth="1"/>
    <col min="4" max="4" width="11.5703125" style="14" customWidth="1"/>
    <col min="5" max="6" width="11.5703125" bestFit="1" customWidth="1"/>
    <col min="10" max="10" width="11.7109375" customWidth="1"/>
    <col min="11" max="11" width="11.28515625" customWidth="1"/>
    <col min="12" max="12" width="11.140625" customWidth="1"/>
    <col min="13" max="13" width="10.7109375" bestFit="1" customWidth="1"/>
    <col min="14" max="14" width="11.85546875" customWidth="1"/>
    <col min="15" max="15" width="10" style="66" customWidth="1"/>
    <col min="16" max="16" width="11.42578125" customWidth="1"/>
    <col min="17" max="17" width="11.140625" style="14" bestFit="1" customWidth="1"/>
    <col min="18" max="18" width="12.28515625" style="65" customWidth="1"/>
    <col min="19" max="19" width="11.85546875" customWidth="1"/>
    <col min="20" max="20" width="10.7109375" bestFit="1" customWidth="1"/>
  </cols>
  <sheetData>
    <row r="1" spans="1:20" ht="41.25" customHeight="1" x14ac:dyDescent="0.25">
      <c r="A1" t="s">
        <v>334</v>
      </c>
      <c r="B1" s="62"/>
      <c r="C1" s="63" t="s">
        <v>355</v>
      </c>
      <c r="D1" s="63" t="s">
        <v>354</v>
      </c>
      <c r="E1" s="64">
        <v>0.2</v>
      </c>
      <c r="F1" s="64">
        <v>0.8</v>
      </c>
      <c r="Q1" s="14" t="s">
        <v>368</v>
      </c>
      <c r="R1" s="65" t="s">
        <v>369</v>
      </c>
    </row>
    <row r="2" spans="1:20" ht="16.5" customHeight="1" x14ac:dyDescent="0.25">
      <c r="B2" t="s">
        <v>351</v>
      </c>
      <c r="C2" s="14">
        <v>1249.6199999999999</v>
      </c>
      <c r="D2" s="14">
        <f>+((C2*12)*20%)/26</f>
        <v>115.34953846153846</v>
      </c>
      <c r="E2">
        <f>+C2*E1</f>
        <v>249.92399999999998</v>
      </c>
      <c r="F2">
        <f>+C2*F1</f>
        <v>999.69599999999991</v>
      </c>
      <c r="I2" t="s">
        <v>356</v>
      </c>
      <c r="J2" s="14">
        <v>915.71</v>
      </c>
      <c r="K2" s="14">
        <v>914.2</v>
      </c>
      <c r="L2" s="14">
        <v>2383.9</v>
      </c>
      <c r="M2" s="14">
        <v>2365.69</v>
      </c>
      <c r="N2" s="14">
        <v>1932.63</v>
      </c>
      <c r="O2" s="67"/>
      <c r="P2" s="16">
        <f>+SUM(J2:N2)</f>
        <v>8512.130000000001</v>
      </c>
      <c r="Q2" s="14">
        <v>8222.74</v>
      </c>
      <c r="R2" s="65">
        <v>15236</v>
      </c>
      <c r="S2" s="16">
        <f>+Q2-P2</f>
        <v>-289.39000000000124</v>
      </c>
    </row>
    <row r="3" spans="1:20" x14ac:dyDescent="0.25">
      <c r="B3" t="s">
        <v>352</v>
      </c>
      <c r="C3" s="14">
        <v>1154.01</v>
      </c>
      <c r="D3" s="14">
        <f t="shared" ref="D3:D4" si="0">+((C3*12)*20%)/26</f>
        <v>106.52399999999999</v>
      </c>
      <c r="E3">
        <f>+C3*20%</f>
        <v>230.80200000000002</v>
      </c>
      <c r="F3">
        <f>+C3*80%</f>
        <v>923.20800000000008</v>
      </c>
      <c r="I3" t="s">
        <v>367</v>
      </c>
      <c r="J3" s="14">
        <v>915.71</v>
      </c>
      <c r="K3" s="14">
        <v>914.2</v>
      </c>
      <c r="L3" s="14">
        <v>2383.9</v>
      </c>
      <c r="M3" s="14">
        <f>2076.3-289.39</f>
        <v>1786.9100000000003</v>
      </c>
      <c r="N3" s="14">
        <v>1932.63</v>
      </c>
      <c r="O3" s="67" t="s">
        <v>370</v>
      </c>
      <c r="P3" s="16">
        <f t="shared" ref="P3:P13" si="1">+SUM(J3:N3)</f>
        <v>7933.3500000000013</v>
      </c>
      <c r="Q3" s="14">
        <v>6290.11</v>
      </c>
      <c r="R3" s="65">
        <v>15347</v>
      </c>
      <c r="S3" s="16">
        <f t="shared" ref="S3:S15" si="2">+Q3-P3</f>
        <v>-1643.2400000000016</v>
      </c>
    </row>
    <row r="4" spans="1:20" x14ac:dyDescent="0.25">
      <c r="B4" t="s">
        <v>353</v>
      </c>
      <c r="C4" s="14">
        <v>2383.9</v>
      </c>
      <c r="D4" s="14">
        <f t="shared" si="0"/>
        <v>220.05230769230772</v>
      </c>
      <c r="E4">
        <f>+C4*20%</f>
        <v>476.78000000000003</v>
      </c>
      <c r="F4">
        <f>+C4*80%</f>
        <v>1907.1200000000001</v>
      </c>
      <c r="I4" t="s">
        <v>357</v>
      </c>
      <c r="J4" s="14">
        <v>915.71</v>
      </c>
      <c r="K4" s="14">
        <v>914.2</v>
      </c>
      <c r="L4" s="14">
        <v>2383.9</v>
      </c>
      <c r="M4" s="14">
        <v>2383.9</v>
      </c>
      <c r="N4" s="14">
        <v>1932.63</v>
      </c>
      <c r="P4" s="16">
        <f t="shared" si="1"/>
        <v>8530.34</v>
      </c>
      <c r="Q4" s="14">
        <v>4213.8100000000004</v>
      </c>
      <c r="R4" s="65">
        <v>15446</v>
      </c>
      <c r="S4" s="16">
        <f t="shared" si="2"/>
        <v>-4316.53</v>
      </c>
      <c r="T4" s="16"/>
    </row>
    <row r="5" spans="1:20" x14ac:dyDescent="0.25">
      <c r="E5" s="14"/>
      <c r="F5" s="14"/>
      <c r="I5" t="s">
        <v>358</v>
      </c>
      <c r="J5" s="14">
        <f>1249.62+3873.16</f>
        <v>5122.78</v>
      </c>
      <c r="K5" s="14">
        <v>914.2</v>
      </c>
      <c r="L5" s="14">
        <v>2383.9</v>
      </c>
      <c r="M5" s="14">
        <v>-2383.9</v>
      </c>
      <c r="N5" s="14">
        <v>-5797.89</v>
      </c>
      <c r="P5" s="16">
        <f t="shared" si="1"/>
        <v>239.08999999999924</v>
      </c>
      <c r="Q5" s="14">
        <v>10702.06</v>
      </c>
      <c r="R5" s="65">
        <v>25074</v>
      </c>
      <c r="S5" s="16">
        <f t="shared" si="2"/>
        <v>10462.970000000001</v>
      </c>
    </row>
    <row r="6" spans="1:20" x14ac:dyDescent="0.25">
      <c r="E6" s="14"/>
      <c r="F6" s="14"/>
      <c r="I6" t="s">
        <v>359</v>
      </c>
      <c r="J6" s="14">
        <v>1249.6199999999999</v>
      </c>
      <c r="K6" s="14">
        <v>914.2</v>
      </c>
      <c r="L6" s="14">
        <v>2383.9</v>
      </c>
      <c r="M6" s="14">
        <v>0</v>
      </c>
      <c r="N6" s="14">
        <v>0</v>
      </c>
      <c r="P6" s="16">
        <f t="shared" si="1"/>
        <v>4547.7199999999993</v>
      </c>
      <c r="Q6" s="14">
        <v>6249.16</v>
      </c>
      <c r="R6" s="65" t="s">
        <v>371</v>
      </c>
      <c r="S6" s="16">
        <f t="shared" si="2"/>
        <v>1701.4400000000005</v>
      </c>
    </row>
    <row r="7" spans="1:20" x14ac:dyDescent="0.25">
      <c r="C7" s="14">
        <f>1249.62*12</f>
        <v>14995.439999999999</v>
      </c>
      <c r="E7" s="14"/>
      <c r="F7" s="14"/>
      <c r="I7" t="s">
        <v>360</v>
      </c>
      <c r="J7" s="14">
        <v>1249.6199999999999</v>
      </c>
      <c r="K7" s="14">
        <v>914.2</v>
      </c>
      <c r="L7" s="14">
        <v>2383.9</v>
      </c>
      <c r="M7" s="14">
        <v>0</v>
      </c>
      <c r="N7" s="14">
        <v>0</v>
      </c>
      <c r="P7" s="16">
        <f t="shared" si="1"/>
        <v>4547.7199999999993</v>
      </c>
      <c r="Q7" s="14">
        <v>0</v>
      </c>
      <c r="S7" s="16">
        <f t="shared" si="2"/>
        <v>-4547.7199999999993</v>
      </c>
    </row>
    <row r="8" spans="1:20" x14ac:dyDescent="0.25">
      <c r="C8" s="14">
        <f>+C7*20%</f>
        <v>2999.0879999999997</v>
      </c>
      <c r="I8" t="s">
        <v>361</v>
      </c>
      <c r="J8" s="14">
        <v>1249.6199999999999</v>
      </c>
      <c r="K8" s="14">
        <v>914.2</v>
      </c>
      <c r="L8" s="14">
        <v>2383.9</v>
      </c>
      <c r="M8" s="14">
        <v>0</v>
      </c>
      <c r="N8" s="14">
        <v>0</v>
      </c>
      <c r="P8" s="16">
        <f t="shared" si="1"/>
        <v>4547.7199999999993</v>
      </c>
      <c r="Q8" s="14">
        <v>3180.19</v>
      </c>
      <c r="R8" s="65">
        <v>25333</v>
      </c>
      <c r="S8" s="16">
        <f t="shared" si="2"/>
        <v>-1367.5299999999993</v>
      </c>
    </row>
    <row r="9" spans="1:20" x14ac:dyDescent="0.25">
      <c r="C9" s="14">
        <f>+C8/26</f>
        <v>115.34953846153846</v>
      </c>
      <c r="I9" t="s">
        <v>362</v>
      </c>
      <c r="J9" s="14">
        <v>1249.6199999999999</v>
      </c>
      <c r="K9" s="14">
        <v>914.2</v>
      </c>
      <c r="L9" s="14">
        <v>2383.9</v>
      </c>
      <c r="M9" s="14">
        <v>0</v>
      </c>
      <c r="N9" s="14">
        <v>0</v>
      </c>
      <c r="P9" s="16">
        <f t="shared" si="1"/>
        <v>4547.7199999999993</v>
      </c>
      <c r="Q9" s="14">
        <v>4547.72</v>
      </c>
      <c r="R9" s="65">
        <v>25426</v>
      </c>
      <c r="S9" s="16">
        <f t="shared" si="2"/>
        <v>0</v>
      </c>
    </row>
    <row r="10" spans="1:20" x14ac:dyDescent="0.25">
      <c r="I10" t="s">
        <v>363</v>
      </c>
      <c r="J10" s="14">
        <v>1249.6199999999999</v>
      </c>
      <c r="K10" s="14">
        <f>1154.01+363.58</f>
        <v>1517.59</v>
      </c>
      <c r="L10" s="14">
        <v>2383.9</v>
      </c>
      <c r="M10" s="14">
        <v>0</v>
      </c>
      <c r="N10" s="14">
        <v>0</v>
      </c>
      <c r="P10" s="16">
        <f t="shared" si="1"/>
        <v>5151.1100000000006</v>
      </c>
      <c r="Q10" s="14">
        <v>5151.1099999999997</v>
      </c>
      <c r="S10" s="16">
        <f t="shared" si="2"/>
        <v>0</v>
      </c>
    </row>
    <row r="11" spans="1:20" x14ac:dyDescent="0.25">
      <c r="I11" t="s">
        <v>364</v>
      </c>
      <c r="J11" s="14">
        <v>1249.6199999999999</v>
      </c>
      <c r="K11" s="14">
        <v>1154.01</v>
      </c>
      <c r="L11" s="14">
        <v>2383.9</v>
      </c>
      <c r="M11" s="14">
        <v>0</v>
      </c>
      <c r="N11" s="14">
        <v>0</v>
      </c>
      <c r="P11" s="16"/>
      <c r="S11" s="16"/>
    </row>
    <row r="12" spans="1:20" x14ac:dyDescent="0.25">
      <c r="I12" t="s">
        <v>365</v>
      </c>
      <c r="J12" s="14">
        <v>1249.6199999999999</v>
      </c>
      <c r="K12" s="14">
        <v>1154.01</v>
      </c>
      <c r="L12" s="14">
        <v>2383.9</v>
      </c>
      <c r="M12" s="14">
        <v>0</v>
      </c>
      <c r="N12" s="14">
        <v>0</v>
      </c>
      <c r="P12" s="16"/>
      <c r="S12" s="16"/>
    </row>
    <row r="13" spans="1:20" x14ac:dyDescent="0.25">
      <c r="D13" s="14">
        <f>84.39*26</f>
        <v>2194.14</v>
      </c>
      <c r="E13" s="16">
        <f>+C8-D13</f>
        <v>804.94799999999987</v>
      </c>
      <c r="I13" t="s">
        <v>366</v>
      </c>
      <c r="J13" s="14">
        <v>1249.6199999999999</v>
      </c>
      <c r="K13" s="14">
        <v>1154.01</v>
      </c>
      <c r="L13" s="14">
        <v>2383.9</v>
      </c>
      <c r="M13" s="14">
        <v>0</v>
      </c>
      <c r="N13" s="14">
        <v>0</v>
      </c>
      <c r="P13" s="16"/>
      <c r="S13" s="16"/>
    </row>
    <row r="14" spans="1:20" ht="15.75" thickBot="1" x14ac:dyDescent="0.3">
      <c r="J14" s="68">
        <f>+SUM(J2:J13)</f>
        <v>17866.869999999992</v>
      </c>
      <c r="K14" s="68">
        <f t="shared" ref="K14:R14" si="3">+SUM(K2:K13)</f>
        <v>12293.22</v>
      </c>
      <c r="L14" s="68">
        <f t="shared" si="3"/>
        <v>28606.800000000007</v>
      </c>
      <c r="M14" s="68">
        <f t="shared" si="3"/>
        <v>4152.6000000000004</v>
      </c>
      <c r="N14" s="68">
        <f t="shared" si="3"/>
        <v>0</v>
      </c>
      <c r="O14" s="68">
        <f t="shared" si="3"/>
        <v>0</v>
      </c>
      <c r="P14" s="68">
        <f t="shared" si="3"/>
        <v>48556.900000000009</v>
      </c>
      <c r="Q14" s="68">
        <f t="shared" si="3"/>
        <v>48556.900000000009</v>
      </c>
      <c r="R14" s="68">
        <f t="shared" si="3"/>
        <v>121862</v>
      </c>
      <c r="S14" s="68">
        <f t="shared" si="2"/>
        <v>0</v>
      </c>
    </row>
    <row r="15" spans="1:20" ht="15.75" thickTop="1" x14ac:dyDescent="0.25">
      <c r="J15" s="14">
        <f>+J14*20%</f>
        <v>3573.3739999999984</v>
      </c>
      <c r="K15" s="14" t="s">
        <v>334</v>
      </c>
      <c r="L15" s="14">
        <f t="shared" ref="K15:L15" si="4">+L14*20%</f>
        <v>5721.3600000000015</v>
      </c>
      <c r="S15" s="16"/>
    </row>
    <row r="16" spans="1:20" x14ac:dyDescent="0.25">
      <c r="I16" s="69" t="s">
        <v>372</v>
      </c>
      <c r="J16" s="14">
        <v>1775.05</v>
      </c>
      <c r="K16" s="14">
        <v>1772.13</v>
      </c>
      <c r="L16" s="14"/>
    </row>
    <row r="17" spans="9:15" ht="15.75" thickBot="1" x14ac:dyDescent="0.3">
      <c r="I17" s="70" t="s">
        <v>373</v>
      </c>
      <c r="J17" s="14">
        <f>+J15-J16</f>
        <v>1798.3239999999985</v>
      </c>
      <c r="K17" s="14" t="e">
        <f>+K15-K16</f>
        <v>#VALUE!</v>
      </c>
      <c r="L17" s="14"/>
      <c r="M17" t="s">
        <v>376</v>
      </c>
      <c r="N17" s="14">
        <f>+(1154.01*12)+28606.8</f>
        <v>42454.92</v>
      </c>
    </row>
    <row r="18" spans="9:15" ht="15.75" thickBot="1" x14ac:dyDescent="0.3">
      <c r="I18" s="70" t="s">
        <v>374</v>
      </c>
      <c r="J18" s="71">
        <f>+J17/5</f>
        <v>359.66479999999967</v>
      </c>
      <c r="K18" s="72" t="e">
        <f>+K17/5</f>
        <v>#VALUE!</v>
      </c>
      <c r="L18" s="14"/>
      <c r="N18" s="14">
        <f>+N17*80%</f>
        <v>33963.936000000002</v>
      </c>
    </row>
    <row r="19" spans="9:15" ht="15.75" thickBot="1" x14ac:dyDescent="0.3">
      <c r="I19" s="70" t="s">
        <v>375</v>
      </c>
      <c r="J19" s="71">
        <f>+J17/17</f>
        <v>105.78376470588226</v>
      </c>
      <c r="K19" s="14"/>
      <c r="L19" s="14"/>
      <c r="N19">
        <f>+N18*5%</f>
        <v>1698.1968000000002</v>
      </c>
    </row>
    <row r="20" spans="9:15" ht="15.75" thickBot="1" x14ac:dyDescent="0.3">
      <c r="J20" s="14"/>
      <c r="K20" s="14"/>
      <c r="L20" s="14"/>
      <c r="M20" s="73" t="s">
        <v>377</v>
      </c>
      <c r="N20" s="68">
        <f>+N18+N19</f>
        <v>35662.132799999999</v>
      </c>
      <c r="O20" s="66" t="s">
        <v>378</v>
      </c>
    </row>
    <row r="21" spans="9:15" ht="15.75" thickTop="1" x14ac:dyDescent="0.25"/>
    <row r="22" spans="9:15" x14ac:dyDescent="0.25">
      <c r="J22" s="14">
        <f>+J14*80%</f>
        <v>14293.495999999994</v>
      </c>
    </row>
    <row r="56" spans="6:6" x14ac:dyDescent="0.25">
      <c r="F56" s="14"/>
    </row>
    <row r="57" spans="6:6" x14ac:dyDescent="0.25">
      <c r="F5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2015 BUDGET</vt:lpstr>
      <vt:lpstr>GF DEBT</vt:lpstr>
      <vt:lpstr>ANTHEM</vt:lpstr>
      <vt:lpstr>'2015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Lopez</dc:creator>
  <cp:lastModifiedBy>LopezOffice</cp:lastModifiedBy>
  <cp:lastPrinted>2014-09-23T20:31:00Z</cp:lastPrinted>
  <dcterms:created xsi:type="dcterms:W3CDTF">2014-09-23T20:29:53Z</dcterms:created>
  <dcterms:modified xsi:type="dcterms:W3CDTF">2014-09-23T20:31:46Z</dcterms:modified>
</cp:coreProperties>
</file>